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dung\Berufliche Grundbildung\QV-TG_2023\"/>
    </mc:Choice>
  </mc:AlternateContent>
  <xr:revisionPtr revIDLastSave="0" documentId="13_ncr:1_{35A6386B-6B1C-42F5-9EEC-5873C2084CEC}" xr6:coauthVersionLast="47" xr6:coauthVersionMax="47" xr10:uidLastSave="{00000000-0000-0000-0000-000000000000}"/>
  <bookViews>
    <workbookView xWindow="60" yWindow="12492" windowWidth="23256" windowHeight="12576" firstSheet="5" activeTab="7" xr2:uid="{00000000-000D-0000-FFFF-FFFF00000000}"/>
  </bookViews>
  <sheets>
    <sheet name="AA, AMA" sheetId="1" r:id="rId1"/>
    <sheet name="AF-PW, MMA-VL" sheetId="4" r:id="rId2"/>
    <sheet name="AF-NF, MMA-VU" sheetId="5" r:id="rId3"/>
    <sheet name="AM-PW, MA-VL" sheetId="6" r:id="rId4"/>
    <sheet name="AM-NF, MA-VU" sheetId="7" r:id="rId5"/>
    <sheet name="TOTAL1" sheetId="16" r:id="rId6"/>
    <sheet name="TOTAL2" sheetId="9" r:id="rId7"/>
    <sheet name="TOTAL-Sektionen_section bestand" sheetId="10" r:id="rId8"/>
    <sheet name="TOTAL-Sektionen_section absolvi" sheetId="13" r:id="rId9"/>
    <sheet name="BMS_MP-Zusatzausbi_form-supl" sheetId="12" r:id="rId10"/>
  </sheets>
  <definedNames>
    <definedName name="_xlnm.Print_Area" localSheetId="0">'AA, AMA'!$A$1:$AE$30</definedName>
    <definedName name="_xlnm.Print_Area" localSheetId="1">'AF-PW, MMA-VL'!$A$1:$AG$32</definedName>
    <definedName name="_xlnm.Print_Area" localSheetId="4">'AM-NF, MA-VU'!$A$1:$AC$22</definedName>
    <definedName name="_xlnm.Print_Area" localSheetId="3">'AM-PW, MA-VL'!$A$1:$AC$32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0" l="1"/>
  <c r="G31" i="10"/>
  <c r="H29" i="10"/>
  <c r="C31" i="10"/>
  <c r="D31" i="10"/>
  <c r="E31" i="10"/>
  <c r="F31" i="10"/>
  <c r="B31" i="10"/>
  <c r="D9" i="13" l="1"/>
  <c r="F9" i="13"/>
  <c r="F9" i="10"/>
  <c r="D9" i="10"/>
  <c r="M8" i="5"/>
  <c r="M14" i="5"/>
  <c r="U31" i="6" l="1"/>
  <c r="S31" i="6"/>
  <c r="AM10" i="6"/>
  <c r="AF10" i="6"/>
  <c r="AF9" i="6"/>
  <c r="Z10" i="6"/>
  <c r="D10" i="6"/>
  <c r="E10" i="6"/>
  <c r="F10" i="6" s="1"/>
  <c r="F14" i="6"/>
  <c r="D13" i="6"/>
  <c r="E13" i="6"/>
  <c r="F13" i="6"/>
  <c r="I13" i="6"/>
  <c r="N13" i="6"/>
  <c r="D14" i="6"/>
  <c r="E14" i="6"/>
  <c r="Z8" i="1"/>
  <c r="AA11" i="4"/>
  <c r="AA12" i="4"/>
  <c r="AM29" i="6"/>
  <c r="AF29" i="6"/>
  <c r="Z29" i="6"/>
  <c r="D29" i="6"/>
  <c r="E29" i="6"/>
  <c r="S29" i="6" s="1"/>
  <c r="F29" i="6"/>
  <c r="I29" i="6"/>
  <c r="J29" i="6"/>
  <c r="K29" i="6" s="1"/>
  <c r="AG29" i="4"/>
  <c r="AA29" i="4"/>
  <c r="V29" i="4"/>
  <c r="S29" i="4"/>
  <c r="D29" i="4"/>
  <c r="E29" i="4"/>
  <c r="F29" i="4" s="1"/>
  <c r="I29" i="4"/>
  <c r="J29" i="4"/>
  <c r="K29" i="4" s="1"/>
  <c r="L29" i="4"/>
  <c r="N29" i="4" s="1"/>
  <c r="AE27" i="1"/>
  <c r="Z27" i="1"/>
  <c r="V27" i="1"/>
  <c r="D27" i="1"/>
  <c r="I27" i="1"/>
  <c r="S20" i="7"/>
  <c r="AL22" i="7"/>
  <c r="AM21" i="7"/>
  <c r="AK22" i="7"/>
  <c r="AJ22" i="7"/>
  <c r="AI22" i="7"/>
  <c r="AH22" i="7"/>
  <c r="AG22" i="7"/>
  <c r="Z21" i="7"/>
  <c r="D21" i="7"/>
  <c r="E21" i="7"/>
  <c r="F21" i="7" s="1"/>
  <c r="I21" i="7"/>
  <c r="J21" i="7"/>
  <c r="K21" i="7" s="1"/>
  <c r="L21" i="7"/>
  <c r="N21" i="7"/>
  <c r="AM31" i="6"/>
  <c r="AF31" i="6"/>
  <c r="Z31" i="6"/>
  <c r="D31" i="6"/>
  <c r="E31" i="6"/>
  <c r="F31" i="6" s="1"/>
  <c r="I31" i="6"/>
  <c r="J31" i="6"/>
  <c r="K31" i="6" s="1"/>
  <c r="N31" i="6"/>
  <c r="P31" i="6"/>
  <c r="AG22" i="5"/>
  <c r="V22" i="5"/>
  <c r="D22" i="5"/>
  <c r="E22" i="5"/>
  <c r="F22" i="5" s="1"/>
  <c r="I22" i="5"/>
  <c r="J22" i="5"/>
  <c r="K22" i="5" s="1"/>
  <c r="L22" i="5"/>
  <c r="N22" i="5" s="1"/>
  <c r="AG31" i="4"/>
  <c r="AA31" i="4"/>
  <c r="V31" i="4"/>
  <c r="D31" i="4"/>
  <c r="E31" i="4"/>
  <c r="F31" i="4" s="1"/>
  <c r="I31" i="4"/>
  <c r="J31" i="4"/>
  <c r="K31" i="4" s="1"/>
  <c r="N31" i="4"/>
  <c r="O31" i="4"/>
  <c r="AE29" i="1"/>
  <c r="Z29" i="1"/>
  <c r="V29" i="1"/>
  <c r="D29" i="1"/>
  <c r="I29" i="1"/>
  <c r="N29" i="1"/>
  <c r="AM17" i="7"/>
  <c r="AF17" i="7"/>
  <c r="Z17" i="7"/>
  <c r="D17" i="7"/>
  <c r="AM25" i="6"/>
  <c r="AF25" i="6"/>
  <c r="Z25" i="6"/>
  <c r="D25" i="6"/>
  <c r="E25" i="6"/>
  <c r="F25" i="6" s="1"/>
  <c r="AG18" i="5"/>
  <c r="AA18" i="5"/>
  <c r="V18" i="5"/>
  <c r="J18" i="5"/>
  <c r="K18" i="5" s="1"/>
  <c r="E18" i="5"/>
  <c r="S18" i="5" s="1"/>
  <c r="I18" i="5"/>
  <c r="D18" i="5"/>
  <c r="AG25" i="4"/>
  <c r="AA25" i="4"/>
  <c r="S25" i="4"/>
  <c r="K25" i="4"/>
  <c r="J25" i="4"/>
  <c r="I25" i="4"/>
  <c r="F25" i="4"/>
  <c r="E25" i="4"/>
  <c r="D25" i="4"/>
  <c r="N25" i="4"/>
  <c r="AE24" i="1"/>
  <c r="Z24" i="1"/>
  <c r="V24" i="1"/>
  <c r="K23" i="1"/>
  <c r="K24" i="1"/>
  <c r="I24" i="1"/>
  <c r="D24" i="1"/>
  <c r="D25" i="1"/>
  <c r="E25" i="1"/>
  <c r="F25" i="1"/>
  <c r="D26" i="1"/>
  <c r="D28" i="1"/>
  <c r="E28" i="1"/>
  <c r="F28" i="1"/>
  <c r="F18" i="5" l="1"/>
  <c r="W29" i="6"/>
  <c r="U29" i="6"/>
  <c r="P31" i="4"/>
  <c r="I28" i="6"/>
  <c r="AM9" i="7"/>
  <c r="AM11" i="7"/>
  <c r="AM12" i="7"/>
  <c r="AM13" i="7"/>
  <c r="AM14" i="7"/>
  <c r="AF9" i="7"/>
  <c r="AF11" i="7"/>
  <c r="AF12" i="7"/>
  <c r="AF13" i="7"/>
  <c r="AF14" i="7"/>
  <c r="AF15" i="7"/>
  <c r="AF16" i="7"/>
  <c r="Z9" i="7"/>
  <c r="Z11" i="7"/>
  <c r="Z12" i="7"/>
  <c r="Z13" i="7"/>
  <c r="Z14" i="7"/>
  <c r="E9" i="7"/>
  <c r="E11" i="7"/>
  <c r="F11" i="7" s="1"/>
  <c r="E12" i="7"/>
  <c r="F12" i="7" s="1"/>
  <c r="N9" i="7"/>
  <c r="L9" i="7"/>
  <c r="L11" i="7"/>
  <c r="L15" i="7"/>
  <c r="L18" i="7"/>
  <c r="N18" i="7" s="1"/>
  <c r="L20" i="7"/>
  <c r="N20" i="7" s="1"/>
  <c r="J9" i="7"/>
  <c r="K9" i="7" s="1"/>
  <c r="J12" i="7"/>
  <c r="K12" i="7" s="1"/>
  <c r="J18" i="7"/>
  <c r="K18" i="7" s="1"/>
  <c r="J20" i="7"/>
  <c r="K20" i="7" s="1"/>
  <c r="I9" i="7"/>
  <c r="I12" i="7"/>
  <c r="I13" i="7"/>
  <c r="I14" i="7"/>
  <c r="I16" i="7"/>
  <c r="I18" i="7"/>
  <c r="I19" i="7"/>
  <c r="I20" i="7"/>
  <c r="L8" i="7"/>
  <c r="N8" i="7"/>
  <c r="L8" i="5"/>
  <c r="N8" i="5" s="1"/>
  <c r="K8" i="7"/>
  <c r="J8" i="7"/>
  <c r="J8" i="5"/>
  <c r="K8" i="5" s="1"/>
  <c r="I8" i="7"/>
  <c r="W11" i="7"/>
  <c r="S12" i="7"/>
  <c r="U12" i="7" s="1"/>
  <c r="D9" i="7"/>
  <c r="D11" i="7"/>
  <c r="D12" i="7"/>
  <c r="D13" i="7"/>
  <c r="D14" i="7"/>
  <c r="D15" i="7"/>
  <c r="D16" i="7"/>
  <c r="P30" i="6"/>
  <c r="N30" i="6"/>
  <c r="J30" i="6"/>
  <c r="K30" i="6" s="1"/>
  <c r="I30" i="6"/>
  <c r="S27" i="6"/>
  <c r="P27" i="6"/>
  <c r="N27" i="6"/>
  <c r="J27" i="6"/>
  <c r="K27" i="6" s="1"/>
  <c r="I27" i="6"/>
  <c r="P26" i="6"/>
  <c r="N26" i="6"/>
  <c r="I26" i="6"/>
  <c r="Z24" i="6"/>
  <c r="P24" i="6"/>
  <c r="N24" i="6"/>
  <c r="J24" i="6"/>
  <c r="K24" i="6" s="1"/>
  <c r="I24" i="6"/>
  <c r="P23" i="6"/>
  <c r="I23" i="6"/>
  <c r="P22" i="6"/>
  <c r="N22" i="6"/>
  <c r="I22" i="6"/>
  <c r="P21" i="6"/>
  <c r="I19" i="6"/>
  <c r="J19" i="6"/>
  <c r="K19" i="6"/>
  <c r="N18" i="6"/>
  <c r="J18" i="6"/>
  <c r="K18" i="6" s="1"/>
  <c r="I18" i="6"/>
  <c r="J17" i="6"/>
  <c r="K17" i="6" s="1"/>
  <c r="I17" i="6"/>
  <c r="N15" i="6"/>
  <c r="L15" i="6"/>
  <c r="J15" i="6"/>
  <c r="K15" i="6" s="1"/>
  <c r="I15" i="6"/>
  <c r="E15" i="6"/>
  <c r="F15" i="6" s="1"/>
  <c r="D15" i="6"/>
  <c r="D8" i="6"/>
  <c r="E8" i="6"/>
  <c r="F8" i="6" s="1"/>
  <c r="U9" i="6"/>
  <c r="F9" i="6"/>
  <c r="F17" i="6"/>
  <c r="F21" i="6"/>
  <c r="F30" i="6"/>
  <c r="E9" i="6"/>
  <c r="E17" i="6"/>
  <c r="E18" i="6"/>
  <c r="U18" i="6" s="1"/>
  <c r="E19" i="6"/>
  <c r="F19" i="6" s="1"/>
  <c r="E20" i="6"/>
  <c r="U20" i="6" s="1"/>
  <c r="E21" i="6"/>
  <c r="E22" i="6"/>
  <c r="F22" i="6" s="1"/>
  <c r="E23" i="6"/>
  <c r="F23" i="6" s="1"/>
  <c r="E24" i="6"/>
  <c r="U24" i="6" s="1"/>
  <c r="E27" i="6"/>
  <c r="U27" i="6" s="1"/>
  <c r="E30" i="6"/>
  <c r="U30" i="6" s="1"/>
  <c r="C23" i="5"/>
  <c r="AG10" i="5"/>
  <c r="AG9" i="5"/>
  <c r="AG12" i="5"/>
  <c r="AG13" i="5"/>
  <c r="AG14" i="5"/>
  <c r="AG15" i="5"/>
  <c r="AA10" i="5"/>
  <c r="AA9" i="5"/>
  <c r="AA12" i="5"/>
  <c r="AA13" i="5"/>
  <c r="AA14" i="5"/>
  <c r="AA15" i="5"/>
  <c r="V10" i="5"/>
  <c r="V9" i="5"/>
  <c r="V12" i="5"/>
  <c r="V13" i="5"/>
  <c r="V14" i="5"/>
  <c r="N14" i="5"/>
  <c r="L10" i="5"/>
  <c r="L14" i="5"/>
  <c r="L16" i="5"/>
  <c r="J10" i="5"/>
  <c r="K10" i="5" s="1"/>
  <c r="I10" i="5"/>
  <c r="I9" i="5"/>
  <c r="I12" i="5"/>
  <c r="I13" i="5"/>
  <c r="F14" i="5"/>
  <c r="E10" i="5"/>
  <c r="F10" i="5" s="1"/>
  <c r="D10" i="5"/>
  <c r="D9" i="5"/>
  <c r="D12" i="5"/>
  <c r="D13" i="5"/>
  <c r="E14" i="5"/>
  <c r="S14" i="5" s="1"/>
  <c r="E16" i="5"/>
  <c r="S16" i="5" s="1"/>
  <c r="E19" i="5"/>
  <c r="S19" i="5" s="1"/>
  <c r="E21" i="5"/>
  <c r="S21" i="5" s="1"/>
  <c r="N16" i="5"/>
  <c r="L19" i="5"/>
  <c r="L21" i="5"/>
  <c r="O21" i="5" s="1"/>
  <c r="J14" i="5"/>
  <c r="K14" i="5" s="1"/>
  <c r="J16" i="5"/>
  <c r="K16" i="5" s="1"/>
  <c r="J19" i="5"/>
  <c r="K19" i="5" s="1"/>
  <c r="J21" i="5"/>
  <c r="K21" i="5" s="1"/>
  <c r="S21" i="4"/>
  <c r="S19" i="4"/>
  <c r="O15" i="7" l="1"/>
  <c r="P15" i="7" s="1"/>
  <c r="W12" i="7"/>
  <c r="F9" i="7"/>
  <c r="S11" i="7"/>
  <c r="U11" i="7" s="1"/>
  <c r="O11" i="7"/>
  <c r="P11" i="7" s="1"/>
  <c r="F27" i="6"/>
  <c r="F24" i="6"/>
  <c r="U23" i="6"/>
  <c r="F20" i="6"/>
  <c r="U19" i="6"/>
  <c r="F18" i="6"/>
  <c r="O10" i="5"/>
  <c r="P10" i="5" s="1"/>
  <c r="S10" i="5"/>
  <c r="F19" i="5"/>
  <c r="P21" i="5"/>
  <c r="F21" i="5"/>
  <c r="N21" i="5"/>
  <c r="N19" i="5"/>
  <c r="F16" i="5"/>
  <c r="N12" i="4"/>
  <c r="O9" i="4"/>
  <c r="O12" i="4"/>
  <c r="L30" i="4"/>
  <c r="N30" i="4" s="1"/>
  <c r="L28" i="4"/>
  <c r="L27" i="4"/>
  <c r="N27" i="4" s="1"/>
  <c r="L24" i="4"/>
  <c r="L23" i="4"/>
  <c r="N23" i="4" s="1"/>
  <c r="L22" i="4"/>
  <c r="L20" i="4"/>
  <c r="L19" i="4"/>
  <c r="L18" i="4"/>
  <c r="N18" i="4" s="1"/>
  <c r="L17" i="4"/>
  <c r="N17" i="4" s="1"/>
  <c r="L16" i="4"/>
  <c r="L15" i="4"/>
  <c r="L14" i="4"/>
  <c r="L12" i="4"/>
  <c r="L10" i="4"/>
  <c r="N10" i="4" s="1"/>
  <c r="L9" i="4"/>
  <c r="K9" i="4"/>
  <c r="K12" i="4"/>
  <c r="K16" i="4"/>
  <c r="K28" i="4"/>
  <c r="J9" i="4"/>
  <c r="J10" i="4"/>
  <c r="K10" i="4" s="1"/>
  <c r="J12" i="4"/>
  <c r="J14" i="4"/>
  <c r="K14" i="4" s="1"/>
  <c r="J15" i="4"/>
  <c r="K15" i="4" s="1"/>
  <c r="J16" i="4"/>
  <c r="J17" i="4"/>
  <c r="K17" i="4" s="1"/>
  <c r="J18" i="4"/>
  <c r="K18" i="4" s="1"/>
  <c r="J19" i="4"/>
  <c r="K19" i="4" s="1"/>
  <c r="J20" i="4"/>
  <c r="K20" i="4" s="1"/>
  <c r="J21" i="4"/>
  <c r="K21" i="4" s="1"/>
  <c r="J23" i="4"/>
  <c r="K23" i="4" s="1"/>
  <c r="J24" i="4"/>
  <c r="K24" i="4" s="1"/>
  <c r="J27" i="4"/>
  <c r="K27" i="4" s="1"/>
  <c r="J28" i="4"/>
  <c r="F9" i="4"/>
  <c r="F10" i="4"/>
  <c r="F12" i="4"/>
  <c r="F14" i="4"/>
  <c r="F22" i="4"/>
  <c r="E9" i="4"/>
  <c r="E10" i="4"/>
  <c r="E12" i="4"/>
  <c r="E14" i="4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E23" i="4"/>
  <c r="F23" i="4" s="1"/>
  <c r="E24" i="4"/>
  <c r="F24" i="4" s="1"/>
  <c r="E27" i="4"/>
  <c r="F27" i="4" s="1"/>
  <c r="E28" i="4"/>
  <c r="F28" i="4" s="1"/>
  <c r="E30" i="4"/>
  <c r="F30" i="4" s="1"/>
  <c r="Z12" i="1"/>
  <c r="V9" i="1"/>
  <c r="V10" i="1"/>
  <c r="V8" i="1"/>
  <c r="P25" i="1"/>
  <c r="O19" i="1"/>
  <c r="P19" i="1" s="1"/>
  <c r="O25" i="1"/>
  <c r="E21" i="1"/>
  <c r="E22" i="1"/>
  <c r="S22" i="1" s="1"/>
  <c r="AE14" i="1"/>
  <c r="AE15" i="1"/>
  <c r="AE16" i="1"/>
  <c r="AE17" i="1"/>
  <c r="Z14" i="1"/>
  <c r="Z15" i="1"/>
  <c r="Z16" i="1"/>
  <c r="Z17" i="1"/>
  <c r="Z18" i="1"/>
  <c r="V14" i="1"/>
  <c r="V15" i="1"/>
  <c r="V16" i="1"/>
  <c r="S11" i="1"/>
  <c r="S12" i="1"/>
  <c r="S15" i="1"/>
  <c r="I14" i="1"/>
  <c r="I15" i="1"/>
  <c r="I16" i="1"/>
  <c r="F15" i="1"/>
  <c r="D14" i="1"/>
  <c r="D15" i="1"/>
  <c r="AE12" i="1"/>
  <c r="AE13" i="1"/>
  <c r="V12" i="1"/>
  <c r="I12" i="1"/>
  <c r="I13" i="1"/>
  <c r="F12" i="1"/>
  <c r="D12" i="1"/>
  <c r="D13" i="1"/>
  <c r="S25" i="1"/>
  <c r="K11" i="1"/>
  <c r="K12" i="1"/>
  <c r="K15" i="1"/>
  <c r="K22" i="1"/>
  <c r="F11" i="1"/>
  <c r="F21" i="1"/>
  <c r="F22" i="1"/>
  <c r="L19" i="1"/>
  <c r="S9" i="1"/>
  <c r="K9" i="1"/>
  <c r="F9" i="1"/>
  <c r="F8" i="1" s="1"/>
  <c r="O30" i="4" l="1"/>
  <c r="P30" i="4" s="1"/>
  <c r="N28" i="4"/>
  <c r="O27" i="4"/>
  <c r="P27" i="4" s="1"/>
  <c r="N24" i="4"/>
  <c r="N22" i="4"/>
  <c r="N20" i="4"/>
  <c r="N19" i="4"/>
  <c r="N16" i="4"/>
  <c r="N15" i="4"/>
  <c r="N14" i="4"/>
  <c r="S28" i="1"/>
  <c r="D25" i="10" l="1"/>
  <c r="F22" i="10" l="1"/>
  <c r="D6" i="10" l="1"/>
  <c r="D6" i="13"/>
  <c r="AE22" i="7" l="1"/>
  <c r="X22" i="7"/>
  <c r="Y22" i="7"/>
  <c r="AA22" i="7"/>
  <c r="AB22" i="7"/>
  <c r="AC22" i="7"/>
  <c r="AD22" i="7"/>
  <c r="AE32" i="6"/>
  <c r="AL32" i="6"/>
  <c r="AK32" i="6"/>
  <c r="V23" i="1"/>
  <c r="V20" i="1"/>
  <c r="AM22" i="7" l="1"/>
  <c r="AF22" i="7"/>
  <c r="Z22" i="7"/>
  <c r="AF23" i="6"/>
  <c r="C20" i="13"/>
  <c r="B20" i="13"/>
  <c r="F20" i="10"/>
  <c r="E20" i="10"/>
  <c r="D20" i="10"/>
  <c r="C20" i="10"/>
  <c r="B20" i="10"/>
  <c r="D22" i="1"/>
  <c r="I22" i="1"/>
  <c r="V22" i="1"/>
  <c r="Z22" i="1"/>
  <c r="AE22" i="1"/>
  <c r="M23" i="5"/>
  <c r="M8" i="16" s="1"/>
  <c r="M32" i="4"/>
  <c r="M6" i="16" s="1"/>
  <c r="H20" i="10" l="1"/>
  <c r="AM9" i="6"/>
  <c r="Z9" i="6"/>
  <c r="D9" i="6"/>
  <c r="E25" i="10" l="1"/>
  <c r="C25" i="10"/>
  <c r="Z9" i="1" l="1"/>
  <c r="AE9" i="1"/>
  <c r="I9" i="1"/>
  <c r="D9" i="1"/>
  <c r="V18" i="1" l="1"/>
  <c r="V17" i="1"/>
  <c r="AG21" i="4" l="1"/>
  <c r="AG22" i="4"/>
  <c r="Z12" i="6"/>
  <c r="AE8" i="1"/>
  <c r="AE11" i="1"/>
  <c r="Z11" i="1"/>
  <c r="V11" i="1"/>
  <c r="Z10" i="1"/>
  <c r="V11" i="4" l="1"/>
  <c r="L8" i="1"/>
  <c r="L28" i="1" l="1"/>
  <c r="L25" i="1"/>
  <c r="N25" i="1" s="1"/>
  <c r="N20" i="1"/>
  <c r="N8" i="1"/>
  <c r="L8" i="4"/>
  <c r="N28" i="1" l="1"/>
  <c r="L23" i="5"/>
  <c r="L8" i="16" s="1"/>
  <c r="L32" i="4"/>
  <c r="L6" i="16" s="1"/>
  <c r="N8" i="4"/>
  <c r="O8" i="4"/>
  <c r="P8" i="4" s="1"/>
  <c r="P9" i="4"/>
  <c r="N23" i="5" l="1"/>
  <c r="N8" i="16" s="1"/>
  <c r="N32" i="4"/>
  <c r="N6" i="16" s="1"/>
  <c r="O23" i="5"/>
  <c r="O8" i="16" s="1"/>
  <c r="O32" i="4"/>
  <c r="O6" i="16" s="1"/>
  <c r="AM8" i="6"/>
  <c r="P23" i="5" l="1"/>
  <c r="P8" i="16" s="1"/>
  <c r="P32" i="4"/>
  <c r="P6" i="16" s="1"/>
  <c r="AM20" i="7"/>
  <c r="AF20" i="7"/>
  <c r="AM19" i="7"/>
  <c r="AF19" i="7"/>
  <c r="AM18" i="7"/>
  <c r="AF18" i="7"/>
  <c r="AM16" i="7"/>
  <c r="AM15" i="7"/>
  <c r="AM8" i="7"/>
  <c r="AF8" i="7"/>
  <c r="AA32" i="6"/>
  <c r="AB32" i="6"/>
  <c r="AC32" i="6"/>
  <c r="AD32" i="6"/>
  <c r="AF21" i="6"/>
  <c r="AF13" i="6"/>
  <c r="AG32" i="6"/>
  <c r="AH32" i="6"/>
  <c r="AI32" i="6"/>
  <c r="AJ32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6" i="6"/>
  <c r="AM27" i="6"/>
  <c r="AM28" i="6"/>
  <c r="AM30" i="6"/>
  <c r="AF11" i="6"/>
  <c r="AF12" i="6"/>
  <c r="AF14" i="6"/>
  <c r="AF15" i="6"/>
  <c r="AF16" i="6"/>
  <c r="AF17" i="6"/>
  <c r="AF18" i="6"/>
  <c r="AF19" i="6"/>
  <c r="AF20" i="6"/>
  <c r="AF22" i="6"/>
  <c r="AF24" i="6"/>
  <c r="AF26" i="6"/>
  <c r="AF27" i="6"/>
  <c r="AF28" i="6"/>
  <c r="AF30" i="6"/>
  <c r="AF8" i="6"/>
  <c r="Z11" i="6"/>
  <c r="Z13" i="6"/>
  <c r="Z14" i="6"/>
  <c r="Z15" i="6"/>
  <c r="Z16" i="6"/>
  <c r="Z17" i="6"/>
  <c r="Z18" i="6"/>
  <c r="Z19" i="6"/>
  <c r="Z20" i="6"/>
  <c r="Z21" i="6"/>
  <c r="Z22" i="6"/>
  <c r="Z23" i="6"/>
  <c r="Z26" i="6"/>
  <c r="Z27" i="6"/>
  <c r="Z28" i="6"/>
  <c r="Z30" i="6"/>
  <c r="D8" i="7"/>
  <c r="E8" i="7"/>
  <c r="S8" i="7" s="1"/>
  <c r="E15" i="7"/>
  <c r="Z8" i="7"/>
  <c r="Z15" i="7"/>
  <c r="Z18" i="7"/>
  <c r="Z19" i="7"/>
  <c r="Z20" i="7"/>
  <c r="D18" i="7"/>
  <c r="E18" i="7"/>
  <c r="D19" i="7"/>
  <c r="D20" i="7"/>
  <c r="E20" i="7"/>
  <c r="D11" i="6"/>
  <c r="D12" i="6"/>
  <c r="D16" i="6"/>
  <c r="D17" i="6"/>
  <c r="D18" i="6"/>
  <c r="D19" i="6"/>
  <c r="D20" i="6"/>
  <c r="D21" i="6"/>
  <c r="D22" i="6"/>
  <c r="D23" i="6"/>
  <c r="D24" i="6"/>
  <c r="D26" i="6"/>
  <c r="D27" i="6"/>
  <c r="D28" i="6"/>
  <c r="D30" i="6"/>
  <c r="V15" i="5"/>
  <c r="V16" i="5"/>
  <c r="AA16" i="5"/>
  <c r="AG16" i="5"/>
  <c r="V17" i="5"/>
  <c r="AA17" i="5"/>
  <c r="AG17" i="5"/>
  <c r="V19" i="5"/>
  <c r="AA19" i="5"/>
  <c r="AG19" i="5"/>
  <c r="V20" i="5"/>
  <c r="AA20" i="5"/>
  <c r="AG20" i="5"/>
  <c r="V21" i="5"/>
  <c r="AA21" i="5"/>
  <c r="AG21" i="5"/>
  <c r="AG8" i="5"/>
  <c r="AA8" i="5"/>
  <c r="V8" i="5"/>
  <c r="D14" i="5"/>
  <c r="D15" i="5"/>
  <c r="I15" i="5"/>
  <c r="D16" i="5"/>
  <c r="I16" i="5"/>
  <c r="D17" i="5"/>
  <c r="I17" i="5"/>
  <c r="D19" i="5"/>
  <c r="I19" i="5"/>
  <c r="D20" i="5"/>
  <c r="I20" i="5"/>
  <c r="D21" i="5"/>
  <c r="I21" i="5"/>
  <c r="I8" i="5"/>
  <c r="E8" i="5"/>
  <c r="D8" i="5"/>
  <c r="V9" i="4"/>
  <c r="AA9" i="4"/>
  <c r="AG9" i="4"/>
  <c r="V10" i="4"/>
  <c r="AA10" i="4"/>
  <c r="AG10" i="4"/>
  <c r="AG11" i="4"/>
  <c r="V12" i="4"/>
  <c r="AG12" i="4"/>
  <c r="V13" i="4"/>
  <c r="AA13" i="4"/>
  <c r="AG13" i="4"/>
  <c r="V14" i="4"/>
  <c r="AA14" i="4"/>
  <c r="AG14" i="4"/>
  <c r="V15" i="4"/>
  <c r="AA15" i="4"/>
  <c r="AG15" i="4"/>
  <c r="V16" i="4"/>
  <c r="AA16" i="4"/>
  <c r="AG16" i="4"/>
  <c r="V17" i="4"/>
  <c r="AA17" i="4"/>
  <c r="AG17" i="4"/>
  <c r="V18" i="4"/>
  <c r="AA18" i="4"/>
  <c r="AG18" i="4"/>
  <c r="V19" i="4"/>
  <c r="AA19" i="4"/>
  <c r="AG19" i="4"/>
  <c r="V20" i="4"/>
  <c r="AA20" i="4"/>
  <c r="AG20" i="4"/>
  <c r="V21" i="4"/>
  <c r="AA21" i="4"/>
  <c r="V22" i="4"/>
  <c r="AA22" i="4"/>
  <c r="V23" i="4"/>
  <c r="AA23" i="4"/>
  <c r="AG23" i="4"/>
  <c r="V24" i="4"/>
  <c r="AA24" i="4"/>
  <c r="AG24" i="4"/>
  <c r="V26" i="4"/>
  <c r="AA26" i="4"/>
  <c r="AG26" i="4"/>
  <c r="V27" i="4"/>
  <c r="AG27" i="4"/>
  <c r="V28" i="4"/>
  <c r="AA28" i="4"/>
  <c r="AG28" i="4"/>
  <c r="V30" i="4"/>
  <c r="AA30" i="4"/>
  <c r="AG30" i="4"/>
  <c r="J30" i="4"/>
  <c r="K30" i="4" s="1"/>
  <c r="I30" i="4"/>
  <c r="D30" i="4"/>
  <c r="I28" i="4"/>
  <c r="S28" i="4"/>
  <c r="D28" i="4"/>
  <c r="I27" i="4"/>
  <c r="S27" i="4"/>
  <c r="D27" i="4"/>
  <c r="I26" i="4"/>
  <c r="D26" i="4"/>
  <c r="I24" i="4"/>
  <c r="D24" i="4"/>
  <c r="I23" i="4"/>
  <c r="S23" i="4"/>
  <c r="D23" i="4"/>
  <c r="I22" i="4"/>
  <c r="D22" i="4"/>
  <c r="I21" i="4"/>
  <c r="D21" i="4"/>
  <c r="I20" i="4"/>
  <c r="S20" i="4"/>
  <c r="D20" i="4"/>
  <c r="I19" i="4"/>
  <c r="D19" i="4"/>
  <c r="I18" i="4"/>
  <c r="D18" i="4"/>
  <c r="I17" i="4"/>
  <c r="D17" i="4"/>
  <c r="I16" i="4"/>
  <c r="D16" i="4"/>
  <c r="I15" i="4"/>
  <c r="D15" i="4"/>
  <c r="I14" i="4"/>
  <c r="S14" i="4"/>
  <c r="D14" i="4"/>
  <c r="I13" i="4"/>
  <c r="D13" i="4"/>
  <c r="I12" i="4"/>
  <c r="D12" i="4"/>
  <c r="I11" i="4"/>
  <c r="D11" i="4"/>
  <c r="I10" i="4"/>
  <c r="D10" i="4"/>
  <c r="I9" i="4"/>
  <c r="D9" i="4"/>
  <c r="V8" i="4"/>
  <c r="AA8" i="4"/>
  <c r="J8" i="4"/>
  <c r="K8" i="4" s="1"/>
  <c r="I8" i="4"/>
  <c r="E8" i="4"/>
  <c r="S8" i="4" s="1"/>
  <c r="D8" i="4"/>
  <c r="AE10" i="1"/>
  <c r="V13" i="1"/>
  <c r="Z13" i="1"/>
  <c r="AE18" i="1"/>
  <c r="V19" i="1"/>
  <c r="Z19" i="1"/>
  <c r="AE19" i="1"/>
  <c r="Z20" i="1"/>
  <c r="AE20" i="1"/>
  <c r="V21" i="1"/>
  <c r="Z21" i="1"/>
  <c r="AE21" i="1"/>
  <c r="Z23" i="1"/>
  <c r="AE23" i="1"/>
  <c r="V25" i="1"/>
  <c r="Z25" i="1"/>
  <c r="AE25" i="1"/>
  <c r="V26" i="1"/>
  <c r="Z26" i="1"/>
  <c r="AE26" i="1"/>
  <c r="V28" i="1"/>
  <c r="Z28" i="1"/>
  <c r="AE28" i="1"/>
  <c r="D10" i="1"/>
  <c r="I10" i="1"/>
  <c r="D11" i="1"/>
  <c r="I11" i="1"/>
  <c r="D16" i="1"/>
  <c r="D17" i="1"/>
  <c r="I17" i="1"/>
  <c r="D18" i="1"/>
  <c r="I18" i="1"/>
  <c r="D19" i="1"/>
  <c r="E19" i="1"/>
  <c r="I19" i="1"/>
  <c r="J19" i="1"/>
  <c r="K19" i="1" s="1"/>
  <c r="D20" i="1"/>
  <c r="I20" i="1"/>
  <c r="D21" i="1"/>
  <c r="I21" i="1"/>
  <c r="D23" i="1"/>
  <c r="I23" i="1"/>
  <c r="I25" i="1"/>
  <c r="J25" i="1"/>
  <c r="K25" i="1" s="1"/>
  <c r="I26" i="1"/>
  <c r="I28" i="1"/>
  <c r="J28" i="1"/>
  <c r="K28" i="1" s="1"/>
  <c r="F8" i="5" l="1"/>
  <c r="E23" i="5"/>
  <c r="W20" i="7"/>
  <c r="F20" i="7"/>
  <c r="W18" i="7"/>
  <c r="S18" i="7"/>
  <c r="F18" i="7"/>
  <c r="F15" i="7"/>
  <c r="AM32" i="6"/>
  <c r="AF32" i="6"/>
  <c r="S30" i="4"/>
  <c r="S19" i="1"/>
  <c r="F19" i="1"/>
  <c r="S24" i="4"/>
  <c r="S30" i="6"/>
  <c r="S18" i="4"/>
  <c r="S15" i="4"/>
  <c r="S22" i="4"/>
  <c r="S12" i="4"/>
  <c r="S20" i="6"/>
  <c r="S15" i="6"/>
  <c r="S22" i="6"/>
  <c r="S10" i="4"/>
  <c r="S16" i="4"/>
  <c r="S17" i="4"/>
  <c r="S9" i="4"/>
  <c r="U8" i="6"/>
  <c r="S8" i="5"/>
  <c r="F8" i="4"/>
  <c r="S24" i="6"/>
  <c r="S8" i="6"/>
  <c r="W30" i="6"/>
  <c r="W27" i="6"/>
  <c r="F8" i="7"/>
  <c r="W30" i="1"/>
  <c r="X30" i="1"/>
  <c r="Y30" i="1"/>
  <c r="Z30" i="1" l="1"/>
  <c r="D13" i="10"/>
  <c r="D13" i="13"/>
  <c r="C28" i="12"/>
  <c r="D28" i="12"/>
  <c r="F6" i="13" l="1"/>
  <c r="F6" i="10"/>
  <c r="B13" i="12" l="1"/>
  <c r="B28" i="12" s="1"/>
  <c r="G19" i="10"/>
  <c r="G17" i="10"/>
  <c r="G11" i="10"/>
  <c r="G7" i="10"/>
  <c r="G6" i="10"/>
  <c r="AG8" i="4"/>
  <c r="AE23" i="5"/>
  <c r="AD23" i="5"/>
  <c r="AC23" i="5"/>
  <c r="AB23" i="5"/>
  <c r="W23" i="5"/>
  <c r="X23" i="5"/>
  <c r="Y23" i="5"/>
  <c r="Z23" i="5"/>
  <c r="AE32" i="4"/>
  <c r="AD32" i="4"/>
  <c r="AC32" i="4"/>
  <c r="AB32" i="4"/>
  <c r="W32" i="4"/>
  <c r="X32" i="4"/>
  <c r="Y32" i="4"/>
  <c r="Z32" i="4"/>
  <c r="J8" i="1"/>
  <c r="K8" i="1" s="1"/>
  <c r="I8" i="1"/>
  <c r="E8" i="1"/>
  <c r="D8" i="1"/>
  <c r="AB30" i="1"/>
  <c r="AC30" i="1"/>
  <c r="Z16" i="7"/>
  <c r="B18" i="13"/>
  <c r="B16" i="13"/>
  <c r="B18" i="10"/>
  <c r="B16" i="10"/>
  <c r="D16" i="13"/>
  <c r="D22" i="13"/>
  <c r="Z8" i="6"/>
  <c r="C29" i="12"/>
  <c r="D29" i="12"/>
  <c r="B29" i="12"/>
  <c r="B6" i="10"/>
  <c r="B12" i="10"/>
  <c r="D16" i="10"/>
  <c r="F28" i="13"/>
  <c r="E28" i="13"/>
  <c r="D28" i="13"/>
  <c r="C28" i="13"/>
  <c r="B28" i="13"/>
  <c r="F27" i="13"/>
  <c r="E27" i="13"/>
  <c r="D27" i="13"/>
  <c r="C27" i="13"/>
  <c r="B27" i="13"/>
  <c r="E26" i="13"/>
  <c r="C26" i="13"/>
  <c r="B26" i="13"/>
  <c r="F25" i="13"/>
  <c r="E25" i="13"/>
  <c r="D25" i="13"/>
  <c r="C25" i="13"/>
  <c r="B25" i="13"/>
  <c r="F24" i="13"/>
  <c r="E24" i="13"/>
  <c r="D24" i="13"/>
  <c r="C24" i="13"/>
  <c r="B24" i="13"/>
  <c r="E23" i="13"/>
  <c r="C23" i="13"/>
  <c r="E22" i="13"/>
  <c r="C22" i="13"/>
  <c r="B22" i="13"/>
  <c r="E21" i="13"/>
  <c r="C21" i="13"/>
  <c r="B21" i="13"/>
  <c r="F20" i="13"/>
  <c r="E20" i="13"/>
  <c r="D20" i="13"/>
  <c r="E19" i="13"/>
  <c r="C19" i="13"/>
  <c r="B19" i="13"/>
  <c r="E18" i="13"/>
  <c r="C18" i="13"/>
  <c r="F17" i="13"/>
  <c r="E17" i="13"/>
  <c r="D17" i="13"/>
  <c r="C17" i="13"/>
  <c r="B17" i="13"/>
  <c r="F16" i="13"/>
  <c r="E16" i="13"/>
  <c r="C16" i="13"/>
  <c r="E15" i="13"/>
  <c r="C15" i="13"/>
  <c r="B15" i="13"/>
  <c r="E14" i="13"/>
  <c r="C14" i="13"/>
  <c r="B14" i="13"/>
  <c r="E13" i="13"/>
  <c r="C13" i="13"/>
  <c r="B13" i="13"/>
  <c r="F12" i="13"/>
  <c r="E12" i="13"/>
  <c r="D12" i="13"/>
  <c r="C12" i="13"/>
  <c r="B12" i="13"/>
  <c r="F11" i="13"/>
  <c r="E11" i="13"/>
  <c r="D11" i="13"/>
  <c r="C11" i="13"/>
  <c r="B11" i="13"/>
  <c r="E10" i="13"/>
  <c r="C10" i="13"/>
  <c r="B10" i="13"/>
  <c r="E9" i="13"/>
  <c r="C9" i="13"/>
  <c r="B9" i="13"/>
  <c r="E8" i="13"/>
  <c r="C8" i="13"/>
  <c r="B8" i="13"/>
  <c r="E7" i="13"/>
  <c r="C7" i="13"/>
  <c r="E6" i="13"/>
  <c r="C6" i="13"/>
  <c r="B5" i="13"/>
  <c r="B6" i="13"/>
  <c r="F5" i="13"/>
  <c r="E5" i="13"/>
  <c r="D5" i="13"/>
  <c r="C5" i="13"/>
  <c r="F22" i="13"/>
  <c r="F28" i="10"/>
  <c r="F27" i="10"/>
  <c r="F25" i="10"/>
  <c r="F24" i="10"/>
  <c r="F17" i="10"/>
  <c r="F16" i="10"/>
  <c r="F12" i="10"/>
  <c r="F11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1" i="10"/>
  <c r="E22" i="10"/>
  <c r="E23" i="10"/>
  <c r="E24" i="10"/>
  <c r="E26" i="10"/>
  <c r="E27" i="10"/>
  <c r="E28" i="10"/>
  <c r="E5" i="10"/>
  <c r="D28" i="10"/>
  <c r="D27" i="10"/>
  <c r="D24" i="10"/>
  <c r="D22" i="10"/>
  <c r="D17" i="10"/>
  <c r="D12" i="10"/>
  <c r="D11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1" i="10"/>
  <c r="C22" i="10"/>
  <c r="C23" i="10"/>
  <c r="C24" i="10"/>
  <c r="C26" i="10"/>
  <c r="C27" i="10"/>
  <c r="C28" i="10"/>
  <c r="C5" i="10"/>
  <c r="B26" i="10"/>
  <c r="B27" i="10"/>
  <c r="B28" i="10"/>
  <c r="B25" i="10"/>
  <c r="B24" i="10"/>
  <c r="B22" i="10"/>
  <c r="B21" i="10"/>
  <c r="B19" i="10"/>
  <c r="B17" i="10"/>
  <c r="B11" i="10"/>
  <c r="B13" i="10"/>
  <c r="B14" i="10"/>
  <c r="B15" i="10"/>
  <c r="B10" i="10"/>
  <c r="B9" i="10"/>
  <c r="B8" i="10"/>
  <c r="B5" i="10"/>
  <c r="G29" i="10"/>
  <c r="AH23" i="5"/>
  <c r="AI23" i="5"/>
  <c r="B22" i="7"/>
  <c r="C22" i="7"/>
  <c r="L30" i="1"/>
  <c r="L4" i="16" s="1"/>
  <c r="M30" i="1"/>
  <c r="M4" i="16" s="1"/>
  <c r="M14" i="16" s="1"/>
  <c r="R30" i="1"/>
  <c r="C13" i="9" s="1"/>
  <c r="G13" i="9" s="1"/>
  <c r="R23" i="5"/>
  <c r="C11" i="9" s="1"/>
  <c r="G11" i="9" s="1"/>
  <c r="R32" i="4"/>
  <c r="C9" i="9" s="1"/>
  <c r="G9" i="9" s="1"/>
  <c r="V22" i="7"/>
  <c r="E7" i="9" s="1"/>
  <c r="I7" i="9" s="1"/>
  <c r="T22" i="7"/>
  <c r="D7" i="9" s="1"/>
  <c r="H7" i="9" s="1"/>
  <c r="R22" i="7"/>
  <c r="C7" i="9" s="1"/>
  <c r="G7" i="9" s="1"/>
  <c r="V32" i="6"/>
  <c r="E5" i="9" s="1"/>
  <c r="I5" i="9" s="1"/>
  <c r="R32" i="6"/>
  <c r="C5" i="9" s="1"/>
  <c r="G5" i="9" s="1"/>
  <c r="T32" i="6"/>
  <c r="D5" i="9" s="1"/>
  <c r="H5" i="9" s="1"/>
  <c r="C32" i="6"/>
  <c r="B32" i="6"/>
  <c r="C8" i="16"/>
  <c r="B23" i="5"/>
  <c r="C32" i="4"/>
  <c r="C6" i="16" s="1"/>
  <c r="B32" i="4"/>
  <c r="B6" i="16" s="1"/>
  <c r="C30" i="1"/>
  <c r="C4" i="16" s="1"/>
  <c r="B30" i="1"/>
  <c r="B4" i="16" s="1"/>
  <c r="J23" i="5"/>
  <c r="J8" i="16" s="1"/>
  <c r="H23" i="5"/>
  <c r="H8" i="16" s="1"/>
  <c r="G23" i="5"/>
  <c r="G8" i="16" s="1"/>
  <c r="J32" i="4"/>
  <c r="J6" i="16" s="1"/>
  <c r="H32" i="4"/>
  <c r="H6" i="16" s="1"/>
  <c r="G32" i="4"/>
  <c r="G6" i="16" s="1"/>
  <c r="O30" i="1"/>
  <c r="O4" i="16" s="1"/>
  <c r="H30" i="1"/>
  <c r="H4" i="16" s="1"/>
  <c r="G30" i="1"/>
  <c r="G4" i="16" s="1"/>
  <c r="X32" i="6"/>
  <c r="Y32" i="6"/>
  <c r="AF32" i="4"/>
  <c r="T23" i="5"/>
  <c r="U23" i="5"/>
  <c r="AF23" i="5"/>
  <c r="U32" i="4"/>
  <c r="T32" i="4"/>
  <c r="U30" i="1"/>
  <c r="T30" i="1"/>
  <c r="AD30" i="1"/>
  <c r="AA30" i="1"/>
  <c r="D31" i="13" l="1"/>
  <c r="H8" i="10"/>
  <c r="H14" i="10"/>
  <c r="H26" i="10"/>
  <c r="H7" i="10"/>
  <c r="H22" i="10"/>
  <c r="H25" i="10"/>
  <c r="H5" i="10"/>
  <c r="H23" i="10"/>
  <c r="H13" i="10"/>
  <c r="B10" i="16"/>
  <c r="G10" i="16"/>
  <c r="C10" i="16"/>
  <c r="H10" i="16"/>
  <c r="B8" i="16"/>
  <c r="D8" i="16" s="1"/>
  <c r="D23" i="5"/>
  <c r="H17" i="10"/>
  <c r="H19" i="10"/>
  <c r="H10" i="10"/>
  <c r="H9" i="10"/>
  <c r="H21" i="10"/>
  <c r="H15" i="10"/>
  <c r="H24" i="10"/>
  <c r="H12" i="10"/>
  <c r="H16" i="10"/>
  <c r="H28" i="10"/>
  <c r="H6" i="10"/>
  <c r="H27" i="10"/>
  <c r="H11" i="10"/>
  <c r="AE30" i="1"/>
  <c r="G12" i="16"/>
  <c r="B12" i="16"/>
  <c r="H12" i="16"/>
  <c r="C12" i="16"/>
  <c r="H18" i="10"/>
  <c r="V30" i="1"/>
  <c r="I4" i="16"/>
  <c r="D4" i="16"/>
  <c r="P4" i="16"/>
  <c r="O14" i="16"/>
  <c r="N4" i="16"/>
  <c r="L14" i="16"/>
  <c r="I6" i="16"/>
  <c r="K6" i="16"/>
  <c r="D6" i="16"/>
  <c r="V23" i="5"/>
  <c r="K8" i="16"/>
  <c r="I8" i="16"/>
  <c r="S8" i="1"/>
  <c r="D22" i="7"/>
  <c r="I12" i="16" s="1"/>
  <c r="F29" i="13"/>
  <c r="Z32" i="6"/>
  <c r="AG23" i="5"/>
  <c r="E31" i="13"/>
  <c r="F29" i="10"/>
  <c r="P30" i="1"/>
  <c r="E29" i="10"/>
  <c r="AA23" i="5"/>
  <c r="D29" i="10"/>
  <c r="C31" i="13"/>
  <c r="AG32" i="4"/>
  <c r="AA32" i="4"/>
  <c r="K32" i="4"/>
  <c r="C29" i="10"/>
  <c r="I32" i="4"/>
  <c r="N30" i="1"/>
  <c r="D30" i="1"/>
  <c r="J30" i="1"/>
  <c r="J4" i="16" s="1"/>
  <c r="K4" i="16" s="1"/>
  <c r="G9" i="13"/>
  <c r="B29" i="10"/>
  <c r="G5" i="13"/>
  <c r="F31" i="13"/>
  <c r="C29" i="13"/>
  <c r="G21" i="13"/>
  <c r="B31" i="13"/>
  <c r="E29" i="13"/>
  <c r="D29" i="13"/>
  <c r="G13" i="13"/>
  <c r="G11" i="13"/>
  <c r="G24" i="13"/>
  <c r="G20" i="13"/>
  <c r="G16" i="13"/>
  <c r="G15" i="13"/>
  <c r="G26" i="13"/>
  <c r="G22" i="13"/>
  <c r="G18" i="13"/>
  <c r="G6" i="13"/>
  <c r="G17" i="13"/>
  <c r="K23" i="5"/>
  <c r="I23" i="5"/>
  <c r="E8" i="16"/>
  <c r="D32" i="4"/>
  <c r="E32" i="4"/>
  <c r="I30" i="1"/>
  <c r="E30" i="1"/>
  <c r="E4" i="16" s="1"/>
  <c r="F4" i="16" s="1"/>
  <c r="G28" i="13"/>
  <c r="E22" i="7"/>
  <c r="E32" i="6"/>
  <c r="J10" i="16" s="1"/>
  <c r="D32" i="6"/>
  <c r="I10" i="16" s="1"/>
  <c r="G25" i="13"/>
  <c r="G23" i="13"/>
  <c r="G7" i="13"/>
  <c r="G10" i="13"/>
  <c r="G14" i="13"/>
  <c r="G27" i="13"/>
  <c r="G8" i="13"/>
  <c r="G19" i="13"/>
  <c r="G12" i="13"/>
  <c r="B29" i="13"/>
  <c r="V32" i="4"/>
  <c r="H14" i="16" l="1"/>
  <c r="G14" i="16"/>
  <c r="D12" i="16"/>
  <c r="B14" i="16"/>
  <c r="C14" i="16"/>
  <c r="J12" i="16"/>
  <c r="E12" i="16"/>
  <c r="F12" i="16" s="1"/>
  <c r="W22" i="7"/>
  <c r="S22" i="7"/>
  <c r="U22" i="7" s="1"/>
  <c r="D10" i="16"/>
  <c r="W32" i="6"/>
  <c r="E10" i="16"/>
  <c r="F10" i="16" s="1"/>
  <c r="J14" i="16"/>
  <c r="N14" i="16"/>
  <c r="P14" i="16"/>
  <c r="F32" i="4"/>
  <c r="E6" i="16"/>
  <c r="F6" i="16" s="1"/>
  <c r="F8" i="16"/>
  <c r="K30" i="1"/>
  <c r="F32" i="6"/>
  <c r="K10" i="16" s="1"/>
  <c r="U32" i="6"/>
  <c r="G31" i="13"/>
  <c r="G29" i="13"/>
  <c r="F23" i="5"/>
  <c r="S23" i="5"/>
  <c r="B11" i="9"/>
  <c r="F11" i="9" s="1"/>
  <c r="B9" i="9"/>
  <c r="F9" i="9" s="1"/>
  <c r="S32" i="4"/>
  <c r="B13" i="9"/>
  <c r="F13" i="9" s="1"/>
  <c r="S30" i="1"/>
  <c r="F30" i="1"/>
  <c r="B7" i="9"/>
  <c r="F7" i="9" s="1"/>
  <c r="F22" i="7"/>
  <c r="K12" i="16" s="1"/>
  <c r="S32" i="6"/>
  <c r="B5" i="9"/>
  <c r="F5" i="9" s="1"/>
  <c r="I14" i="16" l="1"/>
  <c r="K14" i="16"/>
  <c r="D14" i="16"/>
  <c r="E14" i="16"/>
  <c r="F14" i="16" s="1"/>
</calcChain>
</file>

<file path=xl/sharedStrings.xml><?xml version="1.0" encoding="utf-8"?>
<sst xmlns="http://schemas.openxmlformats.org/spreadsheetml/2006/main" count="446" uniqueCount="119">
  <si>
    <t>Autogewerbe-Verband der Schweiz</t>
  </si>
  <si>
    <t>Aus- und Weiterbildung</t>
  </si>
  <si>
    <t>AGVS-Sektion
Kanton</t>
  </si>
  <si>
    <t xml:space="preserve">Total geprüft / Total examiné </t>
  </si>
  <si>
    <t>Bestanden / réussi</t>
  </si>
  <si>
    <t>total bestanden / réussi %</t>
  </si>
  <si>
    <t>Nicht bestanden / pas réussi</t>
  </si>
  <si>
    <t>%</t>
  </si>
  <si>
    <t>Geprüft ohne Wiederholer / Examiné sans répétants</t>
  </si>
  <si>
    <t>nicht Bestanden / pas réussi</t>
  </si>
  <si>
    <t>nicht bestanden / pas réussi</t>
  </si>
  <si>
    <t>AG</t>
  </si>
  <si>
    <t>BE Oberland</t>
  </si>
  <si>
    <t>BL</t>
  </si>
  <si>
    <t>BS</t>
  </si>
  <si>
    <t>FR</t>
  </si>
  <si>
    <t>GE</t>
  </si>
  <si>
    <t>GR</t>
  </si>
  <si>
    <t>NE</t>
  </si>
  <si>
    <t>SG,AR,AI,TG,FL</t>
  </si>
  <si>
    <t>SO</t>
  </si>
  <si>
    <t>TG</t>
  </si>
  <si>
    <t>TI</t>
  </si>
  <si>
    <t>VD</t>
  </si>
  <si>
    <t>VS</t>
  </si>
  <si>
    <t>ZG</t>
  </si>
  <si>
    <t>ZH</t>
  </si>
  <si>
    <t>ZS</t>
  </si>
  <si>
    <t>TOTAL</t>
  </si>
  <si>
    <t>Automobil-Assistent / Assistant en maintenance d'automobiles</t>
  </si>
  <si>
    <t>GL</t>
  </si>
  <si>
    <t>AT</t>
  </si>
  <si>
    <t>BE Emmental</t>
  </si>
  <si>
    <t>SZ</t>
  </si>
  <si>
    <t>SH</t>
  </si>
  <si>
    <t>Be Oberland</t>
  </si>
  <si>
    <t>UR</t>
  </si>
  <si>
    <t>Beruf / profession</t>
  </si>
  <si>
    <t>Anzahl der Nichtbestandenen</t>
  </si>
  <si>
    <t>Praktische Arbeiten PA</t>
  </si>
  <si>
    <t>Total geprüft / total examiné</t>
  </si>
  <si>
    <t>ohne Wiederholer / sans répétants</t>
  </si>
  <si>
    <t>Nicht Bestanden / pas réussi</t>
  </si>
  <si>
    <t>Wiederholer / répétants</t>
  </si>
  <si>
    <t>Total</t>
  </si>
  <si>
    <t>BE-JU/JU</t>
  </si>
  <si>
    <t>Travaux pratiques TP</t>
  </si>
  <si>
    <t>AM (PW) MA (VL)</t>
  </si>
  <si>
    <t>Nombre échoué</t>
  </si>
  <si>
    <t>Automobil-Fachmann Fachrichtung NF / Mécanicien en maintenance d'automobiles Orientation véhicules utilitaires (VU)</t>
  </si>
  <si>
    <t>Automobil-Fachmann Fachrichtung PW / Mécanicien en maintenance d'automobiles Orientation véhicules légers (VL)</t>
  </si>
  <si>
    <t>Automobil-Mechatroniker Fachrichtung PW / Mécatronicien d'automobiles Orientation véhicules légers (VL)</t>
  </si>
  <si>
    <t>Automobil-Mechatroniker Fachrichtung NF / Mécatronicien d'automobiles Orientation véhicules utilitaires (VU)</t>
  </si>
  <si>
    <t>JU /JUBE</t>
  </si>
  <si>
    <t>BE</t>
  </si>
  <si>
    <t>JU / JUBE</t>
  </si>
  <si>
    <t>BMS/MP</t>
  </si>
  <si>
    <t>AA-AF/AMA-MMA</t>
  </si>
  <si>
    <t>AF-AM/MMA-MA</t>
  </si>
  <si>
    <t>Sektion/Section</t>
  </si>
  <si>
    <t>AA AMA</t>
  </si>
  <si>
    <t>AF (PW) MMA (VL)</t>
  </si>
  <si>
    <t>AF (NF) MMA (VU)</t>
  </si>
  <si>
    <t>AM (NF) MA (VU)</t>
  </si>
  <si>
    <t>Sektion / Section</t>
  </si>
  <si>
    <t>AA/AMA</t>
  </si>
  <si>
    <t>AF-PW MMA-VL</t>
  </si>
  <si>
    <t>AF-NF MMA-VU</t>
  </si>
  <si>
    <t>AM-PW  MA-VL</t>
  </si>
  <si>
    <t>AM-NF MA-VU</t>
  </si>
  <si>
    <t>BE / BE-Seeland</t>
  </si>
  <si>
    <t>Frauen
Femmes</t>
  </si>
  <si>
    <t>Zusammenfassung der nicht bestandenen Qualifikationsbereiche
Résumé des domaines de qualification échoué</t>
  </si>
  <si>
    <t>SG,AR,AI,FL</t>
  </si>
  <si>
    <t>BE /BE Oberland</t>
  </si>
  <si>
    <t>Bildung</t>
  </si>
  <si>
    <t>Romandie</t>
  </si>
  <si>
    <t xml:space="preserve"> </t>
  </si>
  <si>
    <t>BE / Be Oberland</t>
  </si>
  <si>
    <t>Praktische Arbeiten (PA) / 
Travaux pratiques (TP)</t>
  </si>
  <si>
    <t>Erfahrungsnote ÜK / 
Note d'expérience CI</t>
  </si>
  <si>
    <t>Erfahrungsnote BK / 
Note d'expérience CP</t>
  </si>
  <si>
    <t>Ф Erfahrungsnote / 
Note d'expérience</t>
  </si>
  <si>
    <t>Ф Prakt. Arbeiten / 
Travaux pratiques</t>
  </si>
  <si>
    <t>Geprüft Wiederholer / 
Répétans examinés</t>
  </si>
  <si>
    <t>bestanden ohne Wiederholer / 
réussi sans répétents%</t>
  </si>
  <si>
    <t>bestanden Wiederholer / 
réussi répétants %</t>
  </si>
  <si>
    <t>Ф Berufskenntnisse / 
Connais. profess.</t>
  </si>
  <si>
    <t>Geprüft ohne Wiederholer / 
Examiné sans répétants</t>
  </si>
  <si>
    <t xml:space="preserve">Total geprüft / 
Total examiné </t>
  </si>
  <si>
    <t>Ф Erfahrungsnote / 
Note d'epérience</t>
  </si>
  <si>
    <t>bestanden ohne wiederholer / 
réussi sans répétents%</t>
  </si>
  <si>
    <t>bestanden wiederholer / 
réussi répétants %</t>
  </si>
  <si>
    <t>bestanden ohne Wiederholer / 
réussi sans répétents %</t>
  </si>
  <si>
    <t>Mittelwert (BK und Erfa BK BFS / 
Moyenne (CP et Note d'exp. école)</t>
  </si>
  <si>
    <t>Mittelwert BK und PA (BK) / Moyenne CP et TP</t>
  </si>
  <si>
    <t>Mittelwert BK und Erfa BKU</t>
  </si>
  <si>
    <t>Moyenne Note CP + Note ECP</t>
  </si>
  <si>
    <t>TP et Moyenne Note CP + Note ECP</t>
  </si>
  <si>
    <t>PA und Mittelwert Note BK + Note Erfa BKU</t>
  </si>
  <si>
    <t>Total BMS Absolventen und Zusatzausbildung AA-AF und AF-AM 2022</t>
  </si>
  <si>
    <t>Total maturité prof. et formation complémentaires AMA-MMA et MMA-MA 2022</t>
  </si>
  <si>
    <t>Position 1 (HKB / DCO 1)</t>
  </si>
  <si>
    <t>Position 2 (HKB / DCO 2)</t>
  </si>
  <si>
    <t>Position 3 (HKB / DCO 3)</t>
  </si>
  <si>
    <t>Position 4 (HKB / DCO 4)</t>
  </si>
  <si>
    <t>Position 5 (HKB / DCO 5)</t>
  </si>
  <si>
    <t>Position 6 (Fachgespräch / 
Entretien professionnel)</t>
  </si>
  <si>
    <t>Position 5 (Fachgespräch / 
Entretien professionnel)</t>
  </si>
  <si>
    <t>Position 4 (Fachgespräch / 
Entretien professionnel)</t>
  </si>
  <si>
    <t>AM-NF 
MA-VU</t>
  </si>
  <si>
    <t>AG,SO</t>
  </si>
  <si>
    <t>Schlussprüfungen / EFA 2023 (BiVo 2017 / Orfo 2017)</t>
  </si>
  <si>
    <t>Statistik/Statistique Schlussprüfungen/Examens final 2023</t>
  </si>
  <si>
    <t>Statistik / Statistique 2023</t>
  </si>
  <si>
    <t>Total Bestandene QV technische Grundbildungen AGVS 2023</t>
  </si>
  <si>
    <t>Nombre de diplômés PQ formation technique de l'UPSA 2023</t>
  </si>
  <si>
    <t>Total Absolventen QV technische Grundbildungen AGVS 2023</t>
  </si>
  <si>
    <t>Nombre des candidats PQ formation technique de l'UPSA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</si>
</sst>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0"/>
      <color indexed="12"/>
      <name val="Arial"/>
      <family val="2"/>
    </font>
    <font>
      <b/>
      <sz val="24"/>
      <color indexed="10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0"/>
      <color indexed="12"/>
      <name val="Arial"/>
      <family val="2"/>
    </font>
    <font>
      <b/>
      <sz val="18"/>
      <name val="Arial Narrow"/>
      <family val="2"/>
    </font>
    <font>
      <b/>
      <sz val="14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indexed="10"/>
      <name val="Arial"/>
      <family val="2"/>
    </font>
    <font>
      <b/>
      <sz val="22"/>
      <color indexed="1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8"/>
      <color rgb="FF0000FF"/>
      <name val="Arial Narrow"/>
      <family val="2"/>
    </font>
    <font>
      <b/>
      <sz val="17"/>
      <name val="Arial"/>
      <family val="2"/>
    </font>
    <font>
      <sz val="11"/>
      <name val="Calibri"/>
      <family val="2"/>
    </font>
    <font>
      <b/>
      <sz val="18"/>
      <color rgb="FFFF0000"/>
      <name val="Arial"/>
      <family val="2"/>
    </font>
    <font>
      <sz val="22"/>
      <color indexed="12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b/>
      <sz val="20"/>
      <color rgb="FFFF0000"/>
      <name val="Arial"/>
      <family val="2"/>
    </font>
    <font>
      <b/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9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0" fontId="7" fillId="0" borderId="0" xfId="0" applyFont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164" fontId="4" fillId="0" borderId="1" xfId="0" applyNumberFormat="1" applyFont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2" fontId="7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textRotation="90" wrapText="1"/>
    </xf>
    <xf numFmtId="164" fontId="10" fillId="0" borderId="1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4" borderId="4" xfId="0" applyFont="1" applyFill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5" fillId="3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18" fillId="3" borderId="7" xfId="0" applyNumberFormat="1" applyFont="1" applyFill="1" applyBorder="1" applyAlignment="1">
      <alignment horizontal="center" vertical="center"/>
    </xf>
    <xf numFmtId="164" fontId="18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" fontId="12" fillId="4" borderId="7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textRotation="90" wrapText="1"/>
    </xf>
    <xf numFmtId="0" fontId="17" fillId="0" borderId="4" xfId="0" applyFont="1" applyBorder="1" applyAlignment="1">
      <alignment horizontal="center" textRotation="90"/>
    </xf>
    <xf numFmtId="0" fontId="9" fillId="0" borderId="0" xfId="0" applyFont="1"/>
    <xf numFmtId="0" fontId="14" fillId="5" borderId="7" xfId="0" applyFont="1" applyFill="1" applyBorder="1" applyAlignment="1">
      <alignment horizontal="center" vertical="center"/>
    </xf>
    <xf numFmtId="0" fontId="0" fillId="0" borderId="13" xfId="0" applyBorder="1"/>
    <xf numFmtId="164" fontId="10" fillId="0" borderId="14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2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1" fontId="24" fillId="6" borderId="7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wrapText="1"/>
    </xf>
    <xf numFmtId="0" fontId="3" fillId="11" borderId="1" xfId="0" applyFont="1" applyFill="1" applyBorder="1"/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/>
    <xf numFmtId="1" fontId="0" fillId="0" borderId="0" xfId="0" applyNumberFormat="1" applyAlignment="1">
      <alignment horizontal="center"/>
    </xf>
    <xf numFmtId="0" fontId="32" fillId="0" borderId="0" xfId="0" applyFont="1" applyAlignment="1">
      <alignment horizontal="left" vertical="center" indent="4"/>
    </xf>
    <xf numFmtId="0" fontId="8" fillId="0" borderId="21" xfId="0" applyFont="1" applyBorder="1" applyAlignment="1">
      <alignment horizontal="center" textRotation="90" wrapText="1"/>
    </xf>
    <xf numFmtId="164" fontId="10" fillId="3" borderId="21" xfId="0" applyNumberFormat="1" applyFont="1" applyFill="1" applyBorder="1" applyAlignment="1">
      <alignment horizontal="center"/>
    </xf>
    <xf numFmtId="0" fontId="8" fillId="0" borderId="22" xfId="0" applyFont="1" applyBorder="1" applyAlignment="1">
      <alignment horizontal="center" textRotation="90" wrapText="1"/>
    </xf>
    <xf numFmtId="0" fontId="8" fillId="0" borderId="23" xfId="0" applyFont="1" applyBorder="1" applyAlignment="1">
      <alignment horizontal="center" textRotation="90" wrapText="1"/>
    </xf>
    <xf numFmtId="0" fontId="8" fillId="0" borderId="24" xfId="0" applyFont="1" applyBorder="1" applyAlignment="1">
      <alignment horizontal="center" textRotation="90" wrapText="1"/>
    </xf>
    <xf numFmtId="164" fontId="10" fillId="3" borderId="3" xfId="0" applyNumberFormat="1" applyFont="1" applyFill="1" applyBorder="1" applyAlignment="1">
      <alignment horizontal="center"/>
    </xf>
    <xf numFmtId="164" fontId="10" fillId="0" borderId="25" xfId="0" applyNumberFormat="1" applyFont="1" applyBorder="1" applyAlignment="1">
      <alignment horizontal="center"/>
    </xf>
    <xf numFmtId="164" fontId="10" fillId="3" borderId="14" xfId="0" applyNumberFormat="1" applyFont="1" applyFill="1" applyBorder="1" applyAlignment="1">
      <alignment horizontal="center"/>
    </xf>
    <xf numFmtId="0" fontId="8" fillId="0" borderId="26" xfId="0" applyFont="1" applyBorder="1" applyAlignment="1">
      <alignment horizontal="center" textRotation="90" wrapText="1"/>
    </xf>
    <xf numFmtId="0" fontId="8" fillId="0" borderId="14" xfId="0" applyFont="1" applyBorder="1" applyAlignment="1">
      <alignment horizontal="center" textRotation="90"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164" fontId="6" fillId="0" borderId="0" xfId="0" applyNumberFormat="1" applyFont="1" applyAlignment="1" applyProtection="1">
      <alignment horizontal="centerContinuous"/>
      <protection locked="0"/>
    </xf>
    <xf numFmtId="0" fontId="7" fillId="0" borderId="0" xfId="0" applyFo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textRotation="90" wrapText="1"/>
      <protection locked="0"/>
    </xf>
    <xf numFmtId="0" fontId="4" fillId="0" borderId="1" xfId="0" applyFont="1" applyBorder="1" applyAlignment="1" applyProtection="1">
      <alignment horizontal="center" textRotation="90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vertical="center"/>
    </xf>
    <xf numFmtId="1" fontId="24" fillId="4" borderId="7" xfId="0" applyNumberFormat="1" applyFont="1" applyFill="1" applyBorder="1" applyAlignment="1">
      <alignment horizontal="center" vertical="center"/>
    </xf>
    <xf numFmtId="1" fontId="27" fillId="4" borderId="7" xfId="0" applyNumberFormat="1" applyFont="1" applyFill="1" applyBorder="1" applyAlignment="1">
      <alignment horizontal="center" vertical="center"/>
    </xf>
    <xf numFmtId="1" fontId="25" fillId="0" borderId="7" xfId="0" applyNumberFormat="1" applyFont="1" applyBorder="1" applyAlignment="1">
      <alignment horizontal="center" vertical="center"/>
    </xf>
    <xf numFmtId="1" fontId="34" fillId="0" borderId="7" xfId="0" applyNumberFormat="1" applyFont="1" applyBorder="1" applyAlignment="1">
      <alignment horizontal="center" vertical="center"/>
    </xf>
    <xf numFmtId="1" fontId="24" fillId="5" borderId="7" xfId="0" applyNumberFormat="1" applyFont="1" applyFill="1" applyBorder="1" applyAlignment="1">
      <alignment horizontal="center" vertical="center"/>
    </xf>
    <xf numFmtId="1" fontId="27" fillId="5" borderId="7" xfId="0" applyNumberFormat="1" applyFont="1" applyFill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1" fontId="24" fillId="8" borderId="7" xfId="0" applyNumberFormat="1" applyFont="1" applyFill="1" applyBorder="1" applyAlignment="1">
      <alignment horizontal="center" vertical="center"/>
    </xf>
    <xf numFmtId="1" fontId="24" fillId="9" borderId="7" xfId="0" applyNumberFormat="1" applyFont="1" applyFill="1" applyBorder="1" applyAlignment="1">
      <alignment horizontal="center" vertical="center"/>
    </xf>
    <xf numFmtId="0" fontId="35" fillId="12" borderId="7" xfId="0" applyFont="1" applyFill="1" applyBorder="1" applyAlignment="1">
      <alignment horizontal="center" vertical="center"/>
    </xf>
    <xf numFmtId="0" fontId="24" fillId="12" borderId="7" xfId="0" applyFont="1" applyFill="1" applyBorder="1" applyAlignment="1">
      <alignment horizontal="center" vertical="center"/>
    </xf>
    <xf numFmtId="164" fontId="27" fillId="12" borderId="7" xfId="0" applyNumberFormat="1" applyFont="1" applyFill="1" applyBorder="1" applyAlignment="1">
      <alignment horizontal="center" vertical="center"/>
    </xf>
    <xf numFmtId="1" fontId="10" fillId="14" borderId="1" xfId="0" applyNumberFormat="1" applyFont="1" applyFill="1" applyBorder="1" applyAlignment="1">
      <alignment horizontal="center"/>
    </xf>
    <xf numFmtId="1" fontId="10" fillId="15" borderId="1" xfId="0" applyNumberFormat="1" applyFont="1" applyFill="1" applyBorder="1" applyAlignment="1">
      <alignment horizontal="center"/>
    </xf>
    <xf numFmtId="164" fontId="10" fillId="15" borderId="1" xfId="0" applyNumberFormat="1" applyFont="1" applyFill="1" applyBorder="1" applyAlignment="1">
      <alignment horizontal="center"/>
    </xf>
    <xf numFmtId="164" fontId="10" fillId="3" borderId="27" xfId="0" applyNumberFormat="1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8" fillId="14" borderId="0" xfId="0" applyFont="1" applyFill="1" applyAlignment="1">
      <alignment horizontal="center"/>
    </xf>
    <xf numFmtId="164" fontId="8" fillId="14" borderId="1" xfId="0" applyNumberFormat="1" applyFont="1" applyFill="1" applyBorder="1" applyAlignment="1">
      <alignment horizontal="center"/>
    </xf>
    <xf numFmtId="0" fontId="37" fillId="4" borderId="4" xfId="0" applyFont="1" applyFill="1" applyBorder="1" applyAlignment="1">
      <alignment horizontal="center" textRotation="90"/>
    </xf>
    <xf numFmtId="164" fontId="16" fillId="4" borderId="4" xfId="0" applyNumberFormat="1" applyFont="1" applyFill="1" applyBorder="1" applyAlignment="1">
      <alignment horizontal="center" textRotation="90"/>
    </xf>
    <xf numFmtId="2" fontId="38" fillId="15" borderId="1" xfId="0" applyNumberFormat="1" applyFont="1" applyFill="1" applyBorder="1" applyAlignment="1">
      <alignment horizontal="center"/>
    </xf>
    <xf numFmtId="164" fontId="38" fillId="15" borderId="1" xfId="0" applyNumberFormat="1" applyFont="1" applyFill="1" applyBorder="1" applyAlignment="1">
      <alignment horizontal="center"/>
    </xf>
    <xf numFmtId="2" fontId="7" fillId="15" borderId="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10" fillId="15" borderId="1" xfId="0" applyFont="1" applyFill="1" applyBorder="1" applyAlignment="1">
      <alignment horizontal="center"/>
    </xf>
    <xf numFmtId="0" fontId="38" fillId="15" borderId="0" xfId="0" applyFont="1" applyFill="1" applyAlignment="1">
      <alignment horizontal="center"/>
    </xf>
    <xf numFmtId="2" fontId="7" fillId="15" borderId="0" xfId="0" applyNumberFormat="1" applyFont="1" applyFill="1" applyAlignment="1">
      <alignment horizontal="center"/>
    </xf>
    <xf numFmtId="0" fontId="4" fillId="0" borderId="1" xfId="0" applyFont="1" applyBorder="1" applyProtection="1">
      <protection locked="0"/>
    </xf>
    <xf numFmtId="0" fontId="36" fillId="0" borderId="1" xfId="0" applyFont="1" applyBorder="1"/>
    <xf numFmtId="164" fontId="10" fillId="17" borderId="1" xfId="0" applyNumberFormat="1" applyFont="1" applyFill="1" applyBorder="1" applyAlignment="1">
      <alignment horizontal="center"/>
    </xf>
    <xf numFmtId="0" fontId="38" fillId="0" borderId="0" xfId="0" applyFont="1"/>
    <xf numFmtId="164" fontId="38" fillId="0" borderId="1" xfId="0" applyNumberFormat="1" applyFont="1" applyBorder="1" applyAlignment="1">
      <alignment horizontal="center"/>
    </xf>
    <xf numFmtId="1" fontId="38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/>
    </xf>
    <xf numFmtId="2" fontId="38" fillId="0" borderId="0" xfId="0" applyNumberFormat="1" applyFont="1" applyAlignment="1">
      <alignment horizontal="center"/>
    </xf>
    <xf numFmtId="0" fontId="10" fillId="0" borderId="0" xfId="0" applyFont="1"/>
    <xf numFmtId="0" fontId="2" fillId="0" borderId="0" xfId="1"/>
    <xf numFmtId="0" fontId="12" fillId="0" borderId="4" xfId="1" applyFont="1" applyBorder="1" applyAlignment="1">
      <alignment horizontal="center" textRotation="90" wrapText="1"/>
    </xf>
    <xf numFmtId="0" fontId="19" fillId="0" borderId="4" xfId="1" applyFont="1" applyBorder="1" applyAlignment="1">
      <alignment horizontal="center" textRotation="90"/>
    </xf>
    <xf numFmtId="0" fontId="20" fillId="0" borderId="4" xfId="1" applyFont="1" applyBorder="1" applyAlignment="1">
      <alignment horizontal="center" textRotation="90"/>
    </xf>
    <xf numFmtId="164" fontId="14" fillId="0" borderId="4" xfId="1" applyNumberFormat="1" applyFont="1" applyBorder="1" applyAlignment="1">
      <alignment horizontal="center" textRotation="90"/>
    </xf>
    <xf numFmtId="0" fontId="2" fillId="0" borderId="8" xfId="1" applyBorder="1"/>
    <xf numFmtId="164" fontId="2" fillId="0" borderId="8" xfId="1" applyNumberFormat="1" applyBorder="1"/>
    <xf numFmtId="0" fontId="21" fillId="0" borderId="8" xfId="1" applyFont="1" applyBorder="1"/>
    <xf numFmtId="0" fontId="20" fillId="0" borderId="8" xfId="1" applyFont="1" applyBorder="1"/>
    <xf numFmtId="0" fontId="31" fillId="6" borderId="7" xfId="1" applyFont="1" applyFill="1" applyBorder="1" applyAlignment="1">
      <alignment horizontal="center" vertical="center" wrapText="1"/>
    </xf>
    <xf numFmtId="0" fontId="28" fillId="6" borderId="7" xfId="1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164" fontId="16" fillId="6" borderId="7" xfId="1" applyNumberFormat="1" applyFont="1" applyFill="1" applyBorder="1" applyAlignment="1">
      <alignment horizontal="center" vertical="center"/>
    </xf>
    <xf numFmtId="1" fontId="15" fillId="6" borderId="7" xfId="1" applyNumberFormat="1" applyFont="1" applyFill="1" applyBorder="1" applyAlignment="1">
      <alignment horizontal="center" vertical="center"/>
    </xf>
    <xf numFmtId="0" fontId="29" fillId="0" borderId="8" xfId="1" applyFont="1" applyBorder="1"/>
    <xf numFmtId="0" fontId="15" fillId="0" borderId="8" xfId="1" applyFont="1" applyBorder="1"/>
    <xf numFmtId="0" fontId="23" fillId="16" borderId="7" xfId="1" applyFont="1" applyFill="1" applyBorder="1" applyAlignment="1">
      <alignment horizontal="center" vertical="center" wrapText="1"/>
    </xf>
    <xf numFmtId="0" fontId="28" fillId="16" borderId="7" xfId="1" applyFont="1" applyFill="1" applyBorder="1" applyAlignment="1">
      <alignment horizontal="center" vertical="center"/>
    </xf>
    <xf numFmtId="0" fontId="15" fillId="16" borderId="7" xfId="1" applyFont="1" applyFill="1" applyBorder="1" applyAlignment="1">
      <alignment horizontal="center" vertical="center"/>
    </xf>
    <xf numFmtId="164" fontId="16" fillId="16" borderId="7" xfId="1" applyNumberFormat="1" applyFont="1" applyFill="1" applyBorder="1" applyAlignment="1">
      <alignment horizontal="center" vertical="center"/>
    </xf>
    <xf numFmtId="1" fontId="15" fillId="16" borderId="7" xfId="1" applyNumberFormat="1" applyFont="1" applyFill="1" applyBorder="1" applyAlignment="1">
      <alignment horizontal="center" vertical="center"/>
    </xf>
    <xf numFmtId="0" fontId="23" fillId="7" borderId="7" xfId="1" applyFont="1" applyFill="1" applyBorder="1" applyAlignment="1">
      <alignment horizontal="center" vertical="center" wrapText="1"/>
    </xf>
    <xf numFmtId="0" fontId="28" fillId="7" borderId="7" xfId="1" applyFont="1" applyFill="1" applyBorder="1" applyAlignment="1">
      <alignment horizontal="center" vertical="center"/>
    </xf>
    <xf numFmtId="0" fontId="15" fillId="7" borderId="9" xfId="1" applyFont="1" applyFill="1" applyBorder="1" applyAlignment="1">
      <alignment horizontal="center" vertical="center"/>
    </xf>
    <xf numFmtId="164" fontId="16" fillId="7" borderId="7" xfId="1" applyNumberFormat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/>
    </xf>
    <xf numFmtId="0" fontId="28" fillId="13" borderId="7" xfId="1" applyFont="1" applyFill="1" applyBorder="1" applyAlignment="1">
      <alignment horizontal="center" vertical="center"/>
    </xf>
    <xf numFmtId="0" fontId="15" fillId="13" borderId="7" xfId="1" applyFont="1" applyFill="1" applyBorder="1" applyAlignment="1">
      <alignment horizontal="center" vertical="center"/>
    </xf>
    <xf numFmtId="164" fontId="16" fillId="13" borderId="7" xfId="1" applyNumberFormat="1" applyFont="1" applyFill="1" applyBorder="1" applyAlignment="1">
      <alignment horizontal="center" vertical="center"/>
    </xf>
    <xf numFmtId="0" fontId="2" fillId="0" borderId="7" xfId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164" fontId="2" fillId="0" borderId="4" xfId="1" applyNumberFormat="1" applyBorder="1" applyAlignment="1">
      <alignment horizontal="center" vertical="center"/>
    </xf>
    <xf numFmtId="164" fontId="2" fillId="0" borderId="7" xfId="1" applyNumberFormat="1" applyBorder="1" applyAlignment="1">
      <alignment horizontal="center" vertical="center"/>
    </xf>
    <xf numFmtId="164" fontId="18" fillId="0" borderId="7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23" fillId="4" borderId="7" xfId="1" applyFont="1" applyFill="1" applyBorder="1" applyAlignment="1">
      <alignment horizontal="center" vertical="center" wrapText="1"/>
    </xf>
    <xf numFmtId="0" fontId="28" fillId="4" borderId="7" xfId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164" fontId="16" fillId="4" borderId="1" xfId="1" applyNumberFormat="1" applyFont="1" applyFill="1" applyBorder="1" applyAlignment="1">
      <alignment horizontal="center" vertical="center"/>
    </xf>
    <xf numFmtId="0" fontId="23" fillId="5" borderId="7" xfId="1" applyFont="1" applyFill="1" applyBorder="1" applyAlignment="1">
      <alignment horizontal="center" vertical="center" wrapText="1"/>
    </xf>
    <xf numFmtId="0" fontId="28" fillId="5" borderId="7" xfId="1" applyFont="1" applyFill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164" fontId="16" fillId="5" borderId="1" xfId="1" applyNumberFormat="1" applyFont="1" applyFill="1" applyBorder="1" applyAlignment="1">
      <alignment horizontal="center" vertical="center"/>
    </xf>
    <xf numFmtId="164" fontId="33" fillId="13" borderId="7" xfId="1" applyNumberFormat="1" applyFont="1" applyFill="1" applyBorder="1" applyAlignment="1">
      <alignment horizontal="center" vertical="center"/>
    </xf>
    <xf numFmtId="0" fontId="15" fillId="10" borderId="10" xfId="1" applyFont="1" applyFill="1" applyBorder="1"/>
    <xf numFmtId="0" fontId="30" fillId="10" borderId="11" xfId="1" applyFont="1" applyFill="1" applyBorder="1" applyAlignment="1">
      <alignment horizontal="center" vertical="center"/>
    </xf>
    <xf numFmtId="0" fontId="22" fillId="10" borderId="11" xfId="1" applyFont="1" applyFill="1" applyBorder="1" applyAlignment="1">
      <alignment horizontal="center" vertical="center"/>
    </xf>
    <xf numFmtId="164" fontId="16" fillId="10" borderId="11" xfId="1" applyNumberFormat="1" applyFont="1" applyFill="1" applyBorder="1" applyAlignment="1">
      <alignment horizontal="center" vertical="center"/>
    </xf>
    <xf numFmtId="164" fontId="16" fillId="10" borderId="12" xfId="1" applyNumberFormat="1" applyFont="1" applyFill="1" applyBorder="1" applyAlignment="1">
      <alignment horizontal="center" vertical="center"/>
    </xf>
    <xf numFmtId="1" fontId="3" fillId="17" borderId="1" xfId="0" applyNumberFormat="1" applyFont="1" applyFill="1" applyBorder="1" applyAlignment="1">
      <alignment horizontal="center"/>
    </xf>
    <xf numFmtId="0" fontId="10" fillId="18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1" fontId="10" fillId="13" borderId="1" xfId="0" applyNumberFormat="1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164" fontId="10" fillId="13" borderId="1" xfId="0" applyNumberFormat="1" applyFont="1" applyFill="1" applyBorder="1" applyAlignment="1">
      <alignment horizontal="center"/>
    </xf>
    <xf numFmtId="164" fontId="10" fillId="13" borderId="3" xfId="0" applyNumberFormat="1" applyFont="1" applyFill="1" applyBorder="1" applyAlignment="1">
      <alignment horizontal="center"/>
    </xf>
    <xf numFmtId="164" fontId="10" fillId="13" borderId="14" xfId="0" applyNumberFormat="1" applyFont="1" applyFill="1" applyBorder="1" applyAlignment="1">
      <alignment horizontal="center"/>
    </xf>
    <xf numFmtId="1" fontId="8" fillId="0" borderId="0" xfId="0" applyNumberFormat="1" applyFont="1" applyAlignment="1" applyProtection="1">
      <alignment horizontal="center"/>
      <protection locked="0"/>
    </xf>
    <xf numFmtId="164" fontId="10" fillId="0" borderId="26" xfId="0" applyNumberFormat="1" applyFont="1" applyBorder="1" applyAlignment="1">
      <alignment horizontal="center"/>
    </xf>
    <xf numFmtId="164" fontId="10" fillId="3" borderId="28" xfId="0" applyNumberFormat="1" applyFont="1" applyFill="1" applyBorder="1" applyAlignment="1">
      <alignment horizontal="center"/>
    </xf>
    <xf numFmtId="164" fontId="10" fillId="3" borderId="29" xfId="0" applyNumberFormat="1" applyFont="1" applyFill="1" applyBorder="1" applyAlignment="1">
      <alignment horizontal="center"/>
    </xf>
    <xf numFmtId="164" fontId="10" fillId="15" borderId="29" xfId="0" applyNumberFormat="1" applyFont="1" applyFill="1" applyBorder="1" applyAlignment="1">
      <alignment horizontal="center"/>
    </xf>
    <xf numFmtId="164" fontId="10" fillId="3" borderId="30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 textRotation="90" wrapText="1"/>
    </xf>
    <xf numFmtId="0" fontId="8" fillId="0" borderId="20" xfId="0" applyFont="1" applyBorder="1" applyAlignment="1">
      <alignment horizontal="center" textRotation="90" wrapText="1"/>
    </xf>
    <xf numFmtId="0" fontId="8" fillId="0" borderId="19" xfId="0" applyFont="1" applyBorder="1" applyAlignment="1">
      <alignment horizontal="center" textRotation="90" wrapText="1"/>
    </xf>
    <xf numFmtId="164" fontId="4" fillId="0" borderId="1" xfId="0" applyNumberFormat="1" applyFont="1" applyBorder="1" applyAlignment="1" applyProtection="1">
      <alignment horizontal="center" textRotation="90" wrapText="1"/>
      <protection locked="0"/>
    </xf>
    <xf numFmtId="0" fontId="7" fillId="0" borderId="1" xfId="0" applyFont="1" applyBorder="1" applyAlignment="1" applyProtection="1">
      <alignment horizontal="center" textRotation="90" wrapText="1"/>
      <protection locked="0"/>
    </xf>
    <xf numFmtId="0" fontId="15" fillId="0" borderId="15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</cellXfs>
  <cellStyles count="3">
    <cellStyle name="Standard" xfId="0" builtinId="0"/>
    <cellStyle name="Standard 2" xfId="1" xr:uid="{8FD488B9-304C-4808-B24D-8B856080492C}"/>
    <cellStyle name="Standard 3" xfId="2" xr:uid="{0E34A72D-708B-4542-BC17-5BB19F390DB2}"/>
  </cellStyles>
  <dxfs count="0"/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147637</xdr:colOff>
      <xdr:row>0</xdr:row>
      <xdr:rowOff>71438</xdr:rowOff>
    </xdr:from>
    <xdr:to>
      <xdr:col>30</xdr:col>
      <xdr:colOff>238125</xdr:colOff>
      <xdr:row>4</xdr:row>
      <xdr:rowOff>0</xdr:rowOff>
    </xdr:to>
    <xdr:pic>
      <xdr:nvPicPr>
        <xdr:cNvPr id="1180" name="Picture 2" descr="AGVS_d_Pant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043" y="71438"/>
          <a:ext cx="2566988" cy="63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214313</xdr:colOff>
      <xdr:row>1</xdr:row>
      <xdr:rowOff>45243</xdr:rowOff>
    </xdr:from>
    <xdr:to>
      <xdr:col>35</xdr:col>
      <xdr:colOff>52388</xdr:colOff>
      <xdr:row>4</xdr:row>
      <xdr:rowOff>145256</xdr:rowOff>
    </xdr:to>
    <xdr:pic>
      <xdr:nvPicPr>
        <xdr:cNvPr id="2203" name="Picture 1" descr="AGVS_d_Pant">
          <a:extLst>
            <a:ext uri="{FF2B5EF4-FFF2-40B4-BE49-F238E27FC236}">
              <a16:creationId xmlns:a16="http://schemas.microsoft.com/office/drawing/2014/main" id="{00000000-0008-0000-0100-00009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4844" y="211931"/>
          <a:ext cx="2671763" cy="635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</xdr:row>
      <xdr:rowOff>0</xdr:rowOff>
    </xdr:from>
    <xdr:to>
      <xdr:col>32</xdr:col>
      <xdr:colOff>84626</xdr:colOff>
      <xdr:row>4</xdr:row>
      <xdr:rowOff>94150</xdr:rowOff>
    </xdr:to>
    <xdr:pic>
      <xdr:nvPicPr>
        <xdr:cNvPr id="3" name="Picture 2" descr="AGVS_d_Pant">
          <a:extLst>
            <a:ext uri="{FF2B5EF4-FFF2-40B4-BE49-F238E27FC236}">
              <a16:creationId xmlns:a16="http://schemas.microsoft.com/office/drawing/2014/main" id="{A3CDD590-CEF1-4227-9DCD-BAD7FED69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596" y="161192"/>
          <a:ext cx="2605088" cy="614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110572</xdr:colOff>
      <xdr:row>1</xdr:row>
      <xdr:rowOff>56322</xdr:rowOff>
    </xdr:from>
    <xdr:to>
      <xdr:col>38</xdr:col>
      <xdr:colOff>337520</xdr:colOff>
      <xdr:row>4</xdr:row>
      <xdr:rowOff>157370</xdr:rowOff>
    </xdr:to>
    <xdr:pic>
      <xdr:nvPicPr>
        <xdr:cNvPr id="4252" name="Picture 2" descr="AGVS_d_Pant">
          <a:extLst>
            <a:ext uri="{FF2B5EF4-FFF2-40B4-BE49-F238E27FC236}">
              <a16:creationId xmlns:a16="http://schemas.microsoft.com/office/drawing/2014/main" id="{00000000-0008-0000-0300-00009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963" y="221974"/>
          <a:ext cx="2446687" cy="631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373544</xdr:colOff>
      <xdr:row>0</xdr:row>
      <xdr:rowOff>153228</xdr:rowOff>
    </xdr:from>
    <xdr:to>
      <xdr:col>38</xdr:col>
      <xdr:colOff>364435</xdr:colOff>
      <xdr:row>4</xdr:row>
      <xdr:rowOff>82743</xdr:rowOff>
    </xdr:to>
    <xdr:pic>
      <xdr:nvPicPr>
        <xdr:cNvPr id="5276" name="Picture 2" descr="AGVS_d_Pant">
          <a:extLst>
            <a:ext uri="{FF2B5EF4-FFF2-40B4-BE49-F238E27FC236}">
              <a16:creationId xmlns:a16="http://schemas.microsoft.com/office/drawing/2014/main" id="{00000000-0008-0000-0400-00009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587" y="153228"/>
          <a:ext cx="2417696" cy="625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0"/>
  <sheetViews>
    <sheetView showWhiteSpace="0" zoomScale="120" zoomScaleNormal="120" zoomScaleSheetLayoutView="115" workbookViewId="0">
      <pane ySplit="7" topLeftCell="A10" activePane="bottomLeft" state="frozen"/>
      <selection pane="bottomLeft" activeCell="AH16" sqref="AH16"/>
    </sheetView>
  </sheetViews>
  <sheetFormatPr baseColWidth="10" defaultRowHeight="12.75" x14ac:dyDescent="0.2"/>
  <cols>
    <col min="1" max="1" width="17.5703125" customWidth="1"/>
    <col min="2" max="3" width="4.7109375" customWidth="1"/>
    <col min="4" max="4" width="5.14062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15" width="4.7109375" customWidth="1"/>
    <col min="16" max="16" width="5.140625" customWidth="1"/>
    <col min="17" max="21" width="4.7109375" customWidth="1"/>
    <col min="22" max="22" width="5.42578125" customWidth="1"/>
    <col min="23" max="25" width="4.7109375" customWidth="1"/>
    <col min="26" max="26" width="4.85546875" customWidth="1"/>
    <col min="27" max="30" width="4.7109375" customWidth="1"/>
    <col min="31" max="31" width="4.85546875" customWidth="1"/>
  </cols>
  <sheetData>
    <row r="1" spans="1:31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5.75" x14ac:dyDescent="0.25">
      <c r="A4" s="4" t="s">
        <v>112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3.5" thickBot="1" x14ac:dyDescent="0.25">
      <c r="A6" s="7" t="s">
        <v>29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41" customHeight="1" x14ac:dyDescent="0.2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88</v>
      </c>
      <c r="H7" s="14" t="s">
        <v>4</v>
      </c>
      <c r="I7" s="14" t="s">
        <v>93</v>
      </c>
      <c r="J7" s="14" t="s">
        <v>9</v>
      </c>
      <c r="K7" s="14" t="s">
        <v>7</v>
      </c>
      <c r="L7" s="12" t="s">
        <v>84</v>
      </c>
      <c r="M7" s="14" t="s">
        <v>4</v>
      </c>
      <c r="N7" s="14" t="s">
        <v>86</v>
      </c>
      <c r="O7" s="13" t="s">
        <v>10</v>
      </c>
      <c r="P7" s="14" t="s">
        <v>7</v>
      </c>
      <c r="Q7" s="16" t="s">
        <v>6</v>
      </c>
      <c r="R7" s="14" t="s">
        <v>79</v>
      </c>
      <c r="S7" s="14" t="s">
        <v>7</v>
      </c>
      <c r="T7" s="14" t="s">
        <v>80</v>
      </c>
      <c r="U7" s="14" t="s">
        <v>81</v>
      </c>
      <c r="V7" s="77" t="s">
        <v>90</v>
      </c>
      <c r="W7" s="79" t="s">
        <v>102</v>
      </c>
      <c r="X7" s="79" t="s">
        <v>103</v>
      </c>
      <c r="Y7" s="79" t="s">
        <v>104</v>
      </c>
      <c r="Z7" s="81" t="s">
        <v>83</v>
      </c>
      <c r="AA7" s="79" t="s">
        <v>102</v>
      </c>
      <c r="AB7" s="79" t="s">
        <v>103</v>
      </c>
      <c r="AC7" s="79" t="s">
        <v>104</v>
      </c>
      <c r="AD7" s="80" t="s">
        <v>109</v>
      </c>
      <c r="AE7" s="81" t="s">
        <v>87</v>
      </c>
    </row>
    <row r="8" spans="1:31" x14ac:dyDescent="0.2">
      <c r="A8" s="74" t="s">
        <v>11</v>
      </c>
      <c r="B8" s="21">
        <v>39</v>
      </c>
      <c r="C8" s="21">
        <v>35</v>
      </c>
      <c r="D8" s="21">
        <f t="shared" ref="D8" si="0">SUM(100/B8)*C8</f>
        <v>89.743589743589752</v>
      </c>
      <c r="E8" s="21">
        <f t="shared" ref="E8" si="1">B8-C8</f>
        <v>4</v>
      </c>
      <c r="F8" s="21">
        <f>F9</f>
        <v>5.882352941176471</v>
      </c>
      <c r="G8" s="21">
        <v>35</v>
      </c>
      <c r="H8" s="21">
        <v>31</v>
      </c>
      <c r="I8" s="21">
        <f t="shared" ref="I8" si="2">SUM(100/G8)*H8</f>
        <v>88.571428571428569</v>
      </c>
      <c r="J8" s="21">
        <f t="shared" ref="J8" si="3">G8-H8</f>
        <v>4</v>
      </c>
      <c r="K8" s="21">
        <f t="shared" ref="K8" si="4">SUM(100/G8)*J8</f>
        <v>11.428571428571429</v>
      </c>
      <c r="L8" s="21">
        <f>B8-G8</f>
        <v>4</v>
      </c>
      <c r="M8" s="21">
        <v>4</v>
      </c>
      <c r="N8" s="21">
        <f t="shared" ref="N8:N28" si="5">SUM(100/L8)*M8</f>
        <v>100</v>
      </c>
      <c r="O8" s="116"/>
      <c r="P8" s="116"/>
      <c r="Q8" s="22"/>
      <c r="R8" s="23">
        <v>2</v>
      </c>
      <c r="S8" s="21">
        <f t="shared" ref="S8" si="6">(100/E8)*R8</f>
        <v>50</v>
      </c>
      <c r="T8" s="19">
        <v>4.7300000000000004</v>
      </c>
      <c r="U8" s="24">
        <v>4.2</v>
      </c>
      <c r="V8" s="118">
        <f>AVERAGE(T8:U8)</f>
        <v>4.4649999999999999</v>
      </c>
      <c r="W8" s="82">
        <v>4.4000000000000004</v>
      </c>
      <c r="X8" s="24">
        <v>4.9000000000000004</v>
      </c>
      <c r="Y8" s="24">
        <v>4.9000000000000004</v>
      </c>
      <c r="Z8" s="118">
        <f>AVERAGE(W8:Y8)</f>
        <v>4.7333333333333334</v>
      </c>
      <c r="AA8" s="82">
        <v>4.2</v>
      </c>
      <c r="AB8" s="24">
        <v>4.4000000000000004</v>
      </c>
      <c r="AC8" s="24">
        <v>4.8</v>
      </c>
      <c r="AD8" s="24">
        <v>4.5999999999999996</v>
      </c>
      <c r="AE8" s="118">
        <f t="shared" ref="AE8" si="7">AVERAGE(AA8:AD8)</f>
        <v>4.5</v>
      </c>
    </row>
    <row r="9" spans="1:31" x14ac:dyDescent="0.2">
      <c r="A9" s="74" t="s">
        <v>54</v>
      </c>
      <c r="B9" s="21">
        <v>17</v>
      </c>
      <c r="C9" s="21">
        <v>16</v>
      </c>
      <c r="D9" s="21">
        <f t="shared" ref="D9" si="8">SUM(100/B9)*C9</f>
        <v>94.117647058823536</v>
      </c>
      <c r="E9" s="21">
        <v>1</v>
      </c>
      <c r="F9" s="21">
        <f>SUM(100/B9)*E9</f>
        <v>5.882352941176471</v>
      </c>
      <c r="G9" s="21">
        <v>17</v>
      </c>
      <c r="H9" s="21">
        <v>16</v>
      </c>
      <c r="I9" s="21">
        <f t="shared" ref="I9" si="9">SUM(100/G9)*H9</f>
        <v>94.117647058823536</v>
      </c>
      <c r="J9" s="21">
        <v>1</v>
      </c>
      <c r="K9" s="21">
        <f>SUM(100/G9)*J9</f>
        <v>5.882352941176471</v>
      </c>
      <c r="L9" s="116"/>
      <c r="M9" s="116"/>
      <c r="N9" s="116"/>
      <c r="O9" s="116"/>
      <c r="P9" s="116"/>
      <c r="Q9" s="22"/>
      <c r="R9" s="23">
        <v>1</v>
      </c>
      <c r="S9" s="21">
        <f>(100/E9)*R9</f>
        <v>100</v>
      </c>
      <c r="T9" s="19">
        <v>4.5999999999999996</v>
      </c>
      <c r="U9" s="24">
        <v>4.5999999999999996</v>
      </c>
      <c r="V9" s="118">
        <f t="shared" ref="V9:V10" si="10">AVERAGE(T9:U9)</f>
        <v>4.5999999999999996</v>
      </c>
      <c r="W9" s="82">
        <v>4.5999999999999996</v>
      </c>
      <c r="X9" s="24">
        <v>4.7</v>
      </c>
      <c r="Y9" s="24">
        <v>4.3</v>
      </c>
      <c r="Z9" s="118">
        <f t="shared" ref="Z9" si="11">AVERAGE(W9:Y9)</f>
        <v>4.5333333333333341</v>
      </c>
      <c r="AA9" s="82">
        <v>3.7</v>
      </c>
      <c r="AB9" s="24">
        <v>3.5</v>
      </c>
      <c r="AC9" s="24">
        <v>4.7</v>
      </c>
      <c r="AD9" s="24">
        <v>4.5</v>
      </c>
      <c r="AE9" s="118">
        <f t="shared" ref="AE9" si="12">AVERAGE(AA9:AD9)</f>
        <v>4.0999999999999996</v>
      </c>
    </row>
    <row r="10" spans="1:31" x14ac:dyDescent="0.2">
      <c r="A10" s="74" t="s">
        <v>12</v>
      </c>
      <c r="B10" s="21">
        <v>7</v>
      </c>
      <c r="C10" s="21">
        <v>7</v>
      </c>
      <c r="D10" s="21">
        <f t="shared" ref="D10:D28" si="13">SUM(100/B10)*C10</f>
        <v>100</v>
      </c>
      <c r="E10" s="116"/>
      <c r="F10" s="116"/>
      <c r="G10" s="21">
        <v>7</v>
      </c>
      <c r="H10" s="21">
        <v>7</v>
      </c>
      <c r="I10" s="21">
        <f t="shared" ref="I10:I28" si="14">SUM(100/G10)*H10</f>
        <v>100</v>
      </c>
      <c r="J10" s="116"/>
      <c r="K10" s="116"/>
      <c r="L10" s="116"/>
      <c r="M10" s="116"/>
      <c r="N10" s="116"/>
      <c r="O10" s="116"/>
      <c r="P10" s="116"/>
      <c r="Q10" s="22"/>
      <c r="R10" s="120"/>
      <c r="S10" s="116"/>
      <c r="T10" s="19">
        <v>4.8</v>
      </c>
      <c r="U10" s="24">
        <v>4.9000000000000004</v>
      </c>
      <c r="V10" s="118">
        <f t="shared" si="10"/>
        <v>4.8499999999999996</v>
      </c>
      <c r="W10" s="82">
        <v>4.5999999999999996</v>
      </c>
      <c r="X10" s="24">
        <v>5.2</v>
      </c>
      <c r="Y10" s="24">
        <v>5.2</v>
      </c>
      <c r="Z10" s="118">
        <f t="shared" ref="Z10:Z29" si="15">AVERAGE(W10:Y10)</f>
        <v>5</v>
      </c>
      <c r="AA10" s="82">
        <v>4.5</v>
      </c>
      <c r="AB10" s="24">
        <v>4.5</v>
      </c>
      <c r="AC10" s="24">
        <v>5</v>
      </c>
      <c r="AD10" s="24">
        <v>5</v>
      </c>
      <c r="AE10" s="118">
        <f t="shared" ref="AE10:AE29" si="16">AVERAGE(AA10:AD10)</f>
        <v>4.75</v>
      </c>
    </row>
    <row r="11" spans="1:31" x14ac:dyDescent="0.2">
      <c r="A11" s="74" t="s">
        <v>13</v>
      </c>
      <c r="B11" s="21">
        <v>10</v>
      </c>
      <c r="C11" s="21">
        <v>9</v>
      </c>
      <c r="D11" s="21">
        <f t="shared" si="13"/>
        <v>90</v>
      </c>
      <c r="E11" s="116">
        <v>1</v>
      </c>
      <c r="F11" s="21">
        <f t="shared" ref="F11:F28" si="17">SUM(100/B11)*E11</f>
        <v>10</v>
      </c>
      <c r="G11" s="21">
        <v>10</v>
      </c>
      <c r="H11" s="21">
        <v>9</v>
      </c>
      <c r="I11" s="21">
        <f t="shared" si="14"/>
        <v>90</v>
      </c>
      <c r="J11" s="116">
        <v>1</v>
      </c>
      <c r="K11" s="21">
        <f t="shared" ref="K11:K28" si="18">SUM(100/G11)*J11</f>
        <v>10</v>
      </c>
      <c r="L11" s="116"/>
      <c r="M11" s="116"/>
      <c r="N11" s="116"/>
      <c r="O11" s="116"/>
      <c r="P11" s="116"/>
      <c r="Q11" s="22"/>
      <c r="R11" s="120">
        <v>1</v>
      </c>
      <c r="S11" s="21">
        <f t="shared" ref="S11:S28" si="19">(100/E11)*R11</f>
        <v>100</v>
      </c>
      <c r="T11" s="19">
        <v>4.7</v>
      </c>
      <c r="U11" s="24">
        <v>4.5999999999999996</v>
      </c>
      <c r="V11" s="118">
        <f t="shared" ref="V11:V29" si="20">AVERAGE(T11:U11)</f>
        <v>4.6500000000000004</v>
      </c>
      <c r="W11" s="82">
        <v>3.7</v>
      </c>
      <c r="X11" s="24">
        <v>5.0999999999999996</v>
      </c>
      <c r="Y11" s="24">
        <v>5</v>
      </c>
      <c r="Z11" s="118">
        <f>AVERAGE(W11:Y11)</f>
        <v>4.6000000000000005</v>
      </c>
      <c r="AA11" s="82">
        <v>4.7</v>
      </c>
      <c r="AB11" s="24">
        <v>4.5</v>
      </c>
      <c r="AC11" s="24">
        <v>5</v>
      </c>
      <c r="AD11" s="24">
        <v>4.5999999999999996</v>
      </c>
      <c r="AE11" s="118">
        <f>AVERAGE(AA11:AD11)</f>
        <v>4.6999999999999993</v>
      </c>
    </row>
    <row r="12" spans="1:31" x14ac:dyDescent="0.2">
      <c r="A12" s="74" t="s">
        <v>14</v>
      </c>
      <c r="B12" s="21">
        <v>5</v>
      </c>
      <c r="C12" s="21">
        <v>4</v>
      </c>
      <c r="D12" s="21">
        <f t="shared" si="13"/>
        <v>80</v>
      </c>
      <c r="E12" s="116">
        <v>1</v>
      </c>
      <c r="F12" s="21">
        <f t="shared" si="17"/>
        <v>20</v>
      </c>
      <c r="G12" s="116">
        <v>5</v>
      </c>
      <c r="H12" s="116">
        <v>4</v>
      </c>
      <c r="I12" s="21">
        <f t="shared" si="14"/>
        <v>80</v>
      </c>
      <c r="J12" s="116">
        <v>1</v>
      </c>
      <c r="K12" s="21">
        <f t="shared" si="18"/>
        <v>20</v>
      </c>
      <c r="L12" s="116"/>
      <c r="M12" s="116"/>
      <c r="N12" s="116"/>
      <c r="O12" s="116"/>
      <c r="P12" s="116"/>
      <c r="Q12" s="22"/>
      <c r="R12" s="120">
        <v>1</v>
      </c>
      <c r="S12" s="21">
        <f t="shared" si="19"/>
        <v>100</v>
      </c>
      <c r="T12" s="19">
        <v>4.4000000000000004</v>
      </c>
      <c r="U12" s="24">
        <v>4.5</v>
      </c>
      <c r="V12" s="118">
        <f t="shared" si="20"/>
        <v>4.45</v>
      </c>
      <c r="W12" s="82">
        <v>3.6</v>
      </c>
      <c r="X12" s="24">
        <v>5</v>
      </c>
      <c r="Y12" s="24">
        <v>5.0999999999999996</v>
      </c>
      <c r="Z12" s="118">
        <f>AVERAGE(W12:Y12)</f>
        <v>4.5666666666666664</v>
      </c>
      <c r="AA12" s="82">
        <v>4.7</v>
      </c>
      <c r="AB12" s="24">
        <v>4.4000000000000004</v>
      </c>
      <c r="AC12" s="24">
        <v>5.0999999999999996</v>
      </c>
      <c r="AD12" s="24">
        <v>4.5999999999999996</v>
      </c>
      <c r="AE12" s="118">
        <f t="shared" ref="AE12:AE17" si="21">AVERAGE(AA12:AD12)</f>
        <v>4.7</v>
      </c>
    </row>
    <row r="13" spans="1:31" x14ac:dyDescent="0.2">
      <c r="A13" s="74" t="s">
        <v>15</v>
      </c>
      <c r="B13" s="21">
        <v>9</v>
      </c>
      <c r="C13" s="21">
        <v>9</v>
      </c>
      <c r="D13" s="21">
        <f t="shared" si="13"/>
        <v>100</v>
      </c>
      <c r="E13" s="116"/>
      <c r="F13" s="116"/>
      <c r="G13" s="21">
        <v>9</v>
      </c>
      <c r="H13" s="21">
        <v>9</v>
      </c>
      <c r="I13" s="21">
        <f t="shared" si="14"/>
        <v>100</v>
      </c>
      <c r="J13" s="116"/>
      <c r="K13" s="116"/>
      <c r="L13" s="116"/>
      <c r="M13" s="116"/>
      <c r="N13" s="116"/>
      <c r="O13" s="116"/>
      <c r="P13" s="116"/>
      <c r="Q13" s="22"/>
      <c r="R13" s="116"/>
      <c r="S13" s="116"/>
      <c r="T13" s="19">
        <v>5</v>
      </c>
      <c r="U13" s="24">
        <v>4.9000000000000004</v>
      </c>
      <c r="V13" s="118">
        <f t="shared" si="20"/>
        <v>4.95</v>
      </c>
      <c r="W13" s="82">
        <v>4.7</v>
      </c>
      <c r="X13" s="24">
        <v>4.9000000000000004</v>
      </c>
      <c r="Y13" s="24">
        <v>4.7</v>
      </c>
      <c r="Z13" s="118">
        <f t="shared" si="15"/>
        <v>4.7666666666666666</v>
      </c>
      <c r="AA13" s="82">
        <v>4.7</v>
      </c>
      <c r="AB13" s="24">
        <v>4.3</v>
      </c>
      <c r="AC13" s="24">
        <v>5.0999999999999996</v>
      </c>
      <c r="AD13" s="24">
        <v>5.0999999999999996</v>
      </c>
      <c r="AE13" s="118">
        <f t="shared" si="21"/>
        <v>4.8</v>
      </c>
    </row>
    <row r="14" spans="1:31" x14ac:dyDescent="0.2">
      <c r="A14" s="74" t="s">
        <v>16</v>
      </c>
      <c r="B14" s="21">
        <v>4</v>
      </c>
      <c r="C14" s="21">
        <v>4</v>
      </c>
      <c r="D14" s="21">
        <f t="shared" si="13"/>
        <v>100</v>
      </c>
      <c r="E14" s="116"/>
      <c r="F14" s="116"/>
      <c r="G14" s="116">
        <v>4</v>
      </c>
      <c r="H14" s="116">
        <v>4</v>
      </c>
      <c r="I14" s="21">
        <f t="shared" si="14"/>
        <v>100</v>
      </c>
      <c r="J14" s="116"/>
      <c r="K14" s="116"/>
      <c r="L14" s="116"/>
      <c r="M14" s="116"/>
      <c r="N14" s="116"/>
      <c r="O14" s="116"/>
      <c r="P14" s="116"/>
      <c r="Q14" s="22"/>
      <c r="R14" s="120"/>
      <c r="S14" s="116"/>
      <c r="T14" s="19">
        <v>4.5999999999999996</v>
      </c>
      <c r="U14" s="24">
        <v>4.5999999999999996</v>
      </c>
      <c r="V14" s="118">
        <f t="shared" si="20"/>
        <v>4.5999999999999996</v>
      </c>
      <c r="W14" s="82">
        <v>4.4000000000000004</v>
      </c>
      <c r="X14" s="24">
        <v>3.8</v>
      </c>
      <c r="Y14" s="24">
        <v>4.9000000000000004</v>
      </c>
      <c r="Z14" s="118">
        <f t="shared" si="15"/>
        <v>4.3666666666666663</v>
      </c>
      <c r="AA14" s="82">
        <v>4.0999999999999996</v>
      </c>
      <c r="AB14" s="24">
        <v>3.9</v>
      </c>
      <c r="AC14" s="24">
        <v>4.0999999999999996</v>
      </c>
      <c r="AD14" s="24">
        <v>4.0999999999999996</v>
      </c>
      <c r="AE14" s="118">
        <f t="shared" si="21"/>
        <v>4.05</v>
      </c>
    </row>
    <row r="15" spans="1:31" x14ac:dyDescent="0.2">
      <c r="A15" s="74" t="s">
        <v>30</v>
      </c>
      <c r="B15" s="21">
        <v>5</v>
      </c>
      <c r="C15" s="21">
        <v>4</v>
      </c>
      <c r="D15" s="21">
        <f t="shared" si="13"/>
        <v>80</v>
      </c>
      <c r="E15" s="116">
        <v>1</v>
      </c>
      <c r="F15" s="21">
        <f t="shared" si="17"/>
        <v>20</v>
      </c>
      <c r="G15" s="21">
        <v>5</v>
      </c>
      <c r="H15" s="21">
        <v>4</v>
      </c>
      <c r="I15" s="21">
        <f t="shared" si="14"/>
        <v>80</v>
      </c>
      <c r="J15" s="116">
        <v>1</v>
      </c>
      <c r="K15" s="21">
        <f t="shared" si="18"/>
        <v>20</v>
      </c>
      <c r="L15" s="116"/>
      <c r="M15" s="116"/>
      <c r="N15" s="116"/>
      <c r="O15" s="116"/>
      <c r="P15" s="116"/>
      <c r="Q15" s="22"/>
      <c r="R15" s="120">
        <v>1</v>
      </c>
      <c r="S15" s="21">
        <f t="shared" si="19"/>
        <v>100</v>
      </c>
      <c r="T15" s="19">
        <v>4.7</v>
      </c>
      <c r="U15" s="24">
        <v>4</v>
      </c>
      <c r="V15" s="118">
        <f t="shared" si="20"/>
        <v>4.3499999999999996</v>
      </c>
      <c r="W15" s="82">
        <v>4.8</v>
      </c>
      <c r="X15" s="24">
        <v>4.4000000000000004</v>
      </c>
      <c r="Y15" s="24">
        <v>4.5</v>
      </c>
      <c r="Z15" s="118">
        <f t="shared" si="15"/>
        <v>4.5666666666666664</v>
      </c>
      <c r="AA15" s="82">
        <v>3.9</v>
      </c>
      <c r="AB15" s="24">
        <v>3.7</v>
      </c>
      <c r="AC15" s="24">
        <v>4.9000000000000004</v>
      </c>
      <c r="AD15" s="24">
        <v>4.4000000000000004</v>
      </c>
      <c r="AE15" s="118">
        <f t="shared" si="21"/>
        <v>4.2249999999999996</v>
      </c>
    </row>
    <row r="16" spans="1:31" x14ac:dyDescent="0.2">
      <c r="A16" s="74" t="s">
        <v>17</v>
      </c>
      <c r="B16" s="21">
        <v>6</v>
      </c>
      <c r="C16" s="21">
        <v>6</v>
      </c>
      <c r="D16" s="21">
        <f t="shared" si="13"/>
        <v>100</v>
      </c>
      <c r="E16" s="116"/>
      <c r="F16" s="116"/>
      <c r="G16" s="21">
        <v>6</v>
      </c>
      <c r="H16" s="21">
        <v>6</v>
      </c>
      <c r="I16" s="21">
        <f t="shared" si="14"/>
        <v>100</v>
      </c>
      <c r="J16" s="116"/>
      <c r="K16" s="116"/>
      <c r="L16" s="116"/>
      <c r="M16" s="116"/>
      <c r="N16" s="116"/>
      <c r="O16" s="116"/>
      <c r="P16" s="116"/>
      <c r="Q16" s="22"/>
      <c r="R16" s="120"/>
      <c r="S16" s="120"/>
      <c r="T16" s="19">
        <v>4.83</v>
      </c>
      <c r="U16" s="24">
        <v>4.08</v>
      </c>
      <c r="V16" s="118">
        <f t="shared" si="20"/>
        <v>4.4550000000000001</v>
      </c>
      <c r="W16" s="82">
        <v>4.3</v>
      </c>
      <c r="X16" s="24">
        <v>4.5999999999999996</v>
      </c>
      <c r="Y16" s="24">
        <v>4.9000000000000004</v>
      </c>
      <c r="Z16" s="118">
        <f t="shared" si="15"/>
        <v>4.5999999999999996</v>
      </c>
      <c r="AA16" s="82">
        <v>3.8</v>
      </c>
      <c r="AB16" s="24">
        <v>3.9</v>
      </c>
      <c r="AC16" s="24">
        <v>4</v>
      </c>
      <c r="AD16" s="24">
        <v>4.8</v>
      </c>
      <c r="AE16" s="118">
        <f t="shared" si="21"/>
        <v>4.125</v>
      </c>
    </row>
    <row r="17" spans="1:31" x14ac:dyDescent="0.2">
      <c r="A17" s="74" t="s">
        <v>53</v>
      </c>
      <c r="B17" s="21">
        <v>5</v>
      </c>
      <c r="C17" s="21">
        <v>5</v>
      </c>
      <c r="D17" s="21">
        <f t="shared" si="13"/>
        <v>100</v>
      </c>
      <c r="E17" s="116"/>
      <c r="F17" s="116"/>
      <c r="G17" s="21">
        <v>5</v>
      </c>
      <c r="H17" s="21">
        <v>5</v>
      </c>
      <c r="I17" s="21">
        <f t="shared" si="14"/>
        <v>100</v>
      </c>
      <c r="J17" s="116"/>
      <c r="K17" s="116"/>
      <c r="L17" s="116"/>
      <c r="M17" s="116"/>
      <c r="N17" s="116"/>
      <c r="O17" s="116"/>
      <c r="P17" s="116"/>
      <c r="Q17" s="22"/>
      <c r="R17" s="120"/>
      <c r="S17" s="120"/>
      <c r="T17" s="19">
        <v>4.3</v>
      </c>
      <c r="U17" s="24">
        <v>4.7</v>
      </c>
      <c r="V17" s="118">
        <f t="shared" ref="V17:V18" si="22">AVERAGE(T17:U17)</f>
        <v>4.5</v>
      </c>
      <c r="W17" s="82">
        <v>4.4000000000000004</v>
      </c>
      <c r="X17" s="24">
        <v>3.9</v>
      </c>
      <c r="Y17" s="24">
        <v>5.5</v>
      </c>
      <c r="Z17" s="118">
        <f t="shared" si="15"/>
        <v>4.6000000000000005</v>
      </c>
      <c r="AA17" s="82">
        <v>4.4000000000000004</v>
      </c>
      <c r="AB17" s="24">
        <v>3.7</v>
      </c>
      <c r="AC17" s="24">
        <v>4.3</v>
      </c>
      <c r="AD17" s="24">
        <v>4.5999999999999996</v>
      </c>
      <c r="AE17" s="118">
        <f t="shared" si="21"/>
        <v>4.25</v>
      </c>
    </row>
    <row r="18" spans="1:31" x14ac:dyDescent="0.2">
      <c r="A18" s="74" t="s">
        <v>18</v>
      </c>
      <c r="B18" s="21">
        <v>5</v>
      </c>
      <c r="C18" s="21">
        <v>5</v>
      </c>
      <c r="D18" s="21">
        <f t="shared" si="13"/>
        <v>100</v>
      </c>
      <c r="E18" s="116"/>
      <c r="F18" s="116"/>
      <c r="G18" s="21">
        <v>5</v>
      </c>
      <c r="H18" s="21">
        <v>5</v>
      </c>
      <c r="I18" s="21">
        <f t="shared" si="14"/>
        <v>100</v>
      </c>
      <c r="J18" s="116"/>
      <c r="K18" s="116"/>
      <c r="L18" s="116"/>
      <c r="M18" s="116"/>
      <c r="N18" s="116"/>
      <c r="O18" s="116"/>
      <c r="P18" s="116"/>
      <c r="Q18" s="22"/>
      <c r="R18" s="120"/>
      <c r="S18" s="120"/>
      <c r="T18" s="19">
        <v>5</v>
      </c>
      <c r="U18" s="24">
        <v>4.7</v>
      </c>
      <c r="V18" s="118">
        <f t="shared" si="22"/>
        <v>4.8499999999999996</v>
      </c>
      <c r="W18" s="82">
        <v>4.8</v>
      </c>
      <c r="X18" s="24">
        <v>4.7</v>
      </c>
      <c r="Y18" s="24">
        <v>5.7</v>
      </c>
      <c r="Z18" s="118">
        <f t="shared" si="15"/>
        <v>5.0666666666666664</v>
      </c>
      <c r="AA18" s="82">
        <v>4.2</v>
      </c>
      <c r="AB18" s="24">
        <v>4.2</v>
      </c>
      <c r="AC18" s="24">
        <v>4.5</v>
      </c>
      <c r="AD18" s="24">
        <v>4.5999999999999996</v>
      </c>
      <c r="AE18" s="118">
        <f t="shared" si="16"/>
        <v>4.375</v>
      </c>
    </row>
    <row r="19" spans="1:31" x14ac:dyDescent="0.2">
      <c r="A19" s="74" t="s">
        <v>73</v>
      </c>
      <c r="B19" s="21">
        <v>18</v>
      </c>
      <c r="C19" s="21">
        <v>16</v>
      </c>
      <c r="D19" s="21">
        <f t="shared" si="13"/>
        <v>88.888888888888886</v>
      </c>
      <c r="E19" s="21">
        <f t="shared" ref="E19:E28" si="23">B19-C19</f>
        <v>2</v>
      </c>
      <c r="F19" s="21">
        <f t="shared" si="17"/>
        <v>11.111111111111111</v>
      </c>
      <c r="G19" s="21">
        <v>15</v>
      </c>
      <c r="H19" s="21">
        <v>13</v>
      </c>
      <c r="I19" s="21">
        <f t="shared" si="14"/>
        <v>86.666666666666671</v>
      </c>
      <c r="J19" s="21">
        <f t="shared" ref="J19:J28" si="24">G19-H19</f>
        <v>2</v>
      </c>
      <c r="K19" s="21">
        <f t="shared" si="18"/>
        <v>13.333333333333334</v>
      </c>
      <c r="L19" s="21">
        <f t="shared" ref="L19" si="25">B19-G19</f>
        <v>3</v>
      </c>
      <c r="M19" s="116"/>
      <c r="N19" s="116"/>
      <c r="O19" s="21">
        <f t="shared" ref="O19:O25" si="26">L19-M19</f>
        <v>3</v>
      </c>
      <c r="P19" s="21">
        <f t="shared" ref="P19:P25" si="27">SUM(100/L19)*O19</f>
        <v>100</v>
      </c>
      <c r="Q19" s="22"/>
      <c r="R19" s="23">
        <v>1</v>
      </c>
      <c r="S19" s="21">
        <f t="shared" si="19"/>
        <v>50</v>
      </c>
      <c r="T19" s="19">
        <v>4.7</v>
      </c>
      <c r="U19" s="24">
        <v>4.5</v>
      </c>
      <c r="V19" s="118">
        <f t="shared" si="20"/>
        <v>4.5999999999999996</v>
      </c>
      <c r="W19" s="82">
        <v>4</v>
      </c>
      <c r="X19" s="24">
        <v>4.7</v>
      </c>
      <c r="Y19" s="24">
        <v>4.5999999999999996</v>
      </c>
      <c r="Z19" s="118">
        <f t="shared" si="15"/>
        <v>4.4333333333333327</v>
      </c>
      <c r="AA19" s="82">
        <v>4.0999999999999996</v>
      </c>
      <c r="AB19" s="24">
        <v>3.8</v>
      </c>
      <c r="AC19" s="24">
        <v>4.5999999999999996</v>
      </c>
      <c r="AD19" s="24">
        <v>4.3</v>
      </c>
      <c r="AE19" s="118">
        <f t="shared" si="16"/>
        <v>4.2</v>
      </c>
    </row>
    <row r="20" spans="1:31" x14ac:dyDescent="0.2">
      <c r="A20" s="74" t="s">
        <v>34</v>
      </c>
      <c r="B20" s="21">
        <v>6</v>
      </c>
      <c r="C20" s="21">
        <v>6</v>
      </c>
      <c r="D20" s="21">
        <f t="shared" si="13"/>
        <v>100</v>
      </c>
      <c r="E20" s="116"/>
      <c r="F20" s="116"/>
      <c r="G20" s="21">
        <v>5</v>
      </c>
      <c r="H20" s="21">
        <v>5</v>
      </c>
      <c r="I20" s="21">
        <f t="shared" si="14"/>
        <v>100</v>
      </c>
      <c r="J20" s="116"/>
      <c r="K20" s="116"/>
      <c r="L20" s="21">
        <v>1</v>
      </c>
      <c r="M20" s="21">
        <v>1</v>
      </c>
      <c r="N20" s="21">
        <f t="shared" si="5"/>
        <v>100</v>
      </c>
      <c r="O20" s="116"/>
      <c r="P20" s="116"/>
      <c r="Q20" s="22"/>
      <c r="R20" s="120"/>
      <c r="S20" s="120"/>
      <c r="T20" s="19">
        <v>4.8</v>
      </c>
      <c r="U20" s="24">
        <v>4.8</v>
      </c>
      <c r="V20" s="118">
        <f t="shared" si="20"/>
        <v>4.8</v>
      </c>
      <c r="W20" s="82">
        <v>4.8</v>
      </c>
      <c r="X20" s="24">
        <v>4.5999999999999996</v>
      </c>
      <c r="Y20" s="24">
        <v>5</v>
      </c>
      <c r="Z20" s="118">
        <f t="shared" si="15"/>
        <v>4.8</v>
      </c>
      <c r="AA20" s="82">
        <v>4.4000000000000004</v>
      </c>
      <c r="AB20" s="24">
        <v>3.9</v>
      </c>
      <c r="AC20" s="24">
        <v>4.8</v>
      </c>
      <c r="AD20" s="24">
        <v>4.8</v>
      </c>
      <c r="AE20" s="118">
        <f t="shared" si="16"/>
        <v>4.4750000000000005</v>
      </c>
    </row>
    <row r="21" spans="1:31" x14ac:dyDescent="0.2">
      <c r="A21" s="74" t="s">
        <v>20</v>
      </c>
      <c r="B21" s="21">
        <v>12</v>
      </c>
      <c r="C21" s="21">
        <v>11</v>
      </c>
      <c r="D21" s="21">
        <f t="shared" si="13"/>
        <v>91.666666666666671</v>
      </c>
      <c r="E21" s="21">
        <f t="shared" si="23"/>
        <v>1</v>
      </c>
      <c r="F21" s="21">
        <f t="shared" si="17"/>
        <v>8.3333333333333339</v>
      </c>
      <c r="G21" s="21">
        <v>12</v>
      </c>
      <c r="H21" s="21">
        <v>12</v>
      </c>
      <c r="I21" s="21">
        <f t="shared" si="14"/>
        <v>100</v>
      </c>
      <c r="J21" s="116"/>
      <c r="K21" s="116"/>
      <c r="L21" s="116"/>
      <c r="M21" s="116"/>
      <c r="N21" s="116"/>
      <c r="O21" s="116"/>
      <c r="P21" s="116"/>
      <c r="Q21" s="22"/>
      <c r="R21" s="120"/>
      <c r="S21" s="120"/>
      <c r="T21" s="19">
        <v>4.7</v>
      </c>
      <c r="U21" s="24">
        <v>4.5999999999999996</v>
      </c>
      <c r="V21" s="118">
        <f t="shared" si="20"/>
        <v>4.6500000000000004</v>
      </c>
      <c r="W21" s="82">
        <v>4.5</v>
      </c>
      <c r="X21" s="24">
        <v>4.5</v>
      </c>
      <c r="Y21" s="24">
        <v>4.5</v>
      </c>
      <c r="Z21" s="118">
        <f t="shared" si="15"/>
        <v>4.5</v>
      </c>
      <c r="AA21" s="82">
        <v>4.4000000000000004</v>
      </c>
      <c r="AB21" s="24">
        <v>4.0999999999999996</v>
      </c>
      <c r="AC21" s="24">
        <v>4.8</v>
      </c>
      <c r="AD21" s="24">
        <v>4.9000000000000004</v>
      </c>
      <c r="AE21" s="118">
        <f t="shared" si="16"/>
        <v>4.5500000000000007</v>
      </c>
    </row>
    <row r="22" spans="1:31" x14ac:dyDescent="0.2">
      <c r="A22" s="74" t="s">
        <v>33</v>
      </c>
      <c r="B22" s="21">
        <v>8</v>
      </c>
      <c r="C22" s="21">
        <v>6</v>
      </c>
      <c r="D22" s="21">
        <f t="shared" ref="D22" si="28">SUM(100/B22)*C22</f>
        <v>75</v>
      </c>
      <c r="E22" s="21">
        <f t="shared" si="23"/>
        <v>2</v>
      </c>
      <c r="F22" s="21">
        <f t="shared" si="17"/>
        <v>25</v>
      </c>
      <c r="G22" s="21">
        <v>8</v>
      </c>
      <c r="H22" s="21">
        <v>6</v>
      </c>
      <c r="I22" s="21">
        <f t="shared" ref="I22" si="29">SUM(100/G22)*H22</f>
        <v>75</v>
      </c>
      <c r="J22" s="116">
        <v>2</v>
      </c>
      <c r="K22" s="21">
        <f t="shared" si="18"/>
        <v>25</v>
      </c>
      <c r="L22" s="116"/>
      <c r="M22" s="116"/>
      <c r="N22" s="116"/>
      <c r="O22" s="116"/>
      <c r="P22" s="116"/>
      <c r="Q22" s="22"/>
      <c r="R22" s="120">
        <v>1</v>
      </c>
      <c r="S22" s="21">
        <f t="shared" si="19"/>
        <v>50</v>
      </c>
      <c r="T22" s="19">
        <v>4.5</v>
      </c>
      <c r="U22" s="24">
        <v>3.8</v>
      </c>
      <c r="V22" s="118">
        <f t="shared" ref="V22" si="30">AVERAGE(T22:U22)</f>
        <v>4.1500000000000004</v>
      </c>
      <c r="W22" s="82">
        <v>4.0999999999999996</v>
      </c>
      <c r="X22" s="24">
        <v>4.5999999999999996</v>
      </c>
      <c r="Y22" s="24">
        <v>4.4000000000000004</v>
      </c>
      <c r="Z22" s="118">
        <f t="shared" ref="Z22" si="31">AVERAGE(W22:Y22)</f>
        <v>4.3666666666666663</v>
      </c>
      <c r="AA22" s="82">
        <v>3.4</v>
      </c>
      <c r="AB22" s="24">
        <v>3.4</v>
      </c>
      <c r="AC22" s="24">
        <v>4.0999999999999996</v>
      </c>
      <c r="AD22" s="24">
        <v>4.5999999999999996</v>
      </c>
      <c r="AE22" s="118">
        <f t="shared" ref="AE22" si="32">AVERAGE(AA22:AD22)</f>
        <v>3.8749999999999996</v>
      </c>
    </row>
    <row r="23" spans="1:31" x14ac:dyDescent="0.2">
      <c r="A23" s="74" t="s">
        <v>21</v>
      </c>
      <c r="B23" s="21">
        <v>18</v>
      </c>
      <c r="C23" s="21">
        <v>18</v>
      </c>
      <c r="D23" s="21">
        <f t="shared" si="13"/>
        <v>100</v>
      </c>
      <c r="E23" s="116"/>
      <c r="F23" s="116"/>
      <c r="G23" s="21">
        <v>18</v>
      </c>
      <c r="H23" s="21">
        <v>18</v>
      </c>
      <c r="I23" s="21">
        <f t="shared" si="14"/>
        <v>100</v>
      </c>
      <c r="J23" s="116">
        <v>2</v>
      </c>
      <c r="K23" s="21">
        <f t="shared" si="18"/>
        <v>11.111111111111111</v>
      </c>
      <c r="L23" s="116"/>
      <c r="M23" s="116"/>
      <c r="N23" s="116"/>
      <c r="O23" s="116"/>
      <c r="P23" s="116"/>
      <c r="Q23" s="22"/>
      <c r="R23" s="120"/>
      <c r="S23" s="120"/>
      <c r="T23" s="19">
        <v>5</v>
      </c>
      <c r="U23" s="24">
        <v>4.8</v>
      </c>
      <c r="V23" s="118">
        <f t="shared" si="20"/>
        <v>4.9000000000000004</v>
      </c>
      <c r="W23" s="82">
        <v>4.9000000000000004</v>
      </c>
      <c r="X23" s="24">
        <v>4.8</v>
      </c>
      <c r="Y23" s="24">
        <v>5.0999999999999996</v>
      </c>
      <c r="Z23" s="118">
        <f t="shared" si="15"/>
        <v>4.9333333333333327</v>
      </c>
      <c r="AA23" s="82">
        <v>4.4000000000000004</v>
      </c>
      <c r="AB23" s="24">
        <v>4.4000000000000004</v>
      </c>
      <c r="AC23" s="24">
        <v>5</v>
      </c>
      <c r="AD23" s="24">
        <v>4.5999999999999996</v>
      </c>
      <c r="AE23" s="118">
        <f t="shared" si="16"/>
        <v>4.5999999999999996</v>
      </c>
    </row>
    <row r="24" spans="1:31" x14ac:dyDescent="0.2">
      <c r="A24" s="74" t="s">
        <v>22</v>
      </c>
      <c r="B24" s="21">
        <v>17</v>
      </c>
      <c r="C24" s="21">
        <v>17</v>
      </c>
      <c r="D24" s="21">
        <f t="shared" si="13"/>
        <v>100</v>
      </c>
      <c r="E24" s="116"/>
      <c r="F24" s="116"/>
      <c r="G24" s="21">
        <v>17</v>
      </c>
      <c r="H24" s="21">
        <v>17</v>
      </c>
      <c r="I24" s="21">
        <f t="shared" si="14"/>
        <v>100</v>
      </c>
      <c r="J24" s="21">
        <v>2</v>
      </c>
      <c r="K24" s="21">
        <f t="shared" si="18"/>
        <v>11.764705882352942</v>
      </c>
      <c r="L24" s="116"/>
      <c r="M24" s="116"/>
      <c r="N24" s="116"/>
      <c r="O24" s="116"/>
      <c r="P24" s="116"/>
      <c r="Q24" s="192"/>
      <c r="R24" s="116"/>
      <c r="S24" s="116"/>
      <c r="T24" s="19">
        <v>4.8</v>
      </c>
      <c r="U24" s="24">
        <v>4.4000000000000004</v>
      </c>
      <c r="V24" s="118">
        <f t="shared" si="20"/>
        <v>4.5999999999999996</v>
      </c>
      <c r="W24" s="82">
        <v>4.4000000000000004</v>
      </c>
      <c r="X24" s="24">
        <v>5.0999999999999996</v>
      </c>
      <c r="Y24" s="24">
        <v>5</v>
      </c>
      <c r="Z24" s="118">
        <f t="shared" si="15"/>
        <v>4.833333333333333</v>
      </c>
      <c r="AA24" s="82">
        <v>4</v>
      </c>
      <c r="AB24" s="24">
        <v>3.5</v>
      </c>
      <c r="AC24" s="24">
        <v>4.7</v>
      </c>
      <c r="AD24" s="24">
        <v>4.5999999999999996</v>
      </c>
      <c r="AE24" s="118">
        <f t="shared" si="16"/>
        <v>4.1999999999999993</v>
      </c>
    </row>
    <row r="25" spans="1:31" x14ac:dyDescent="0.2">
      <c r="A25" s="133" t="s">
        <v>23</v>
      </c>
      <c r="B25" s="21">
        <v>38</v>
      </c>
      <c r="C25" s="21">
        <v>31</v>
      </c>
      <c r="D25" s="21">
        <f t="shared" si="13"/>
        <v>81.578947368421055</v>
      </c>
      <c r="E25" s="21">
        <f t="shared" si="23"/>
        <v>7</v>
      </c>
      <c r="F25" s="21">
        <f t="shared" si="17"/>
        <v>18.421052631578949</v>
      </c>
      <c r="G25" s="21">
        <v>34</v>
      </c>
      <c r="H25" s="21">
        <v>29</v>
      </c>
      <c r="I25" s="21">
        <f t="shared" si="14"/>
        <v>85.294117647058826</v>
      </c>
      <c r="J25" s="21">
        <f t="shared" si="24"/>
        <v>5</v>
      </c>
      <c r="K25" s="21">
        <f t="shared" si="18"/>
        <v>14.705882352941178</v>
      </c>
      <c r="L25" s="21">
        <f t="shared" ref="L25:L28" si="33">B25-G25</f>
        <v>4</v>
      </c>
      <c r="M25" s="21">
        <v>2</v>
      </c>
      <c r="N25" s="21">
        <f t="shared" si="5"/>
        <v>50</v>
      </c>
      <c r="O25" s="21">
        <f t="shared" si="26"/>
        <v>2</v>
      </c>
      <c r="P25" s="21">
        <f t="shared" si="27"/>
        <v>50</v>
      </c>
      <c r="Q25" s="22"/>
      <c r="R25" s="23">
        <v>6</v>
      </c>
      <c r="S25" s="21">
        <f t="shared" si="19"/>
        <v>85.714285714285722</v>
      </c>
      <c r="T25" s="19">
        <v>4.5999999999999996</v>
      </c>
      <c r="U25" s="24">
        <v>4.5999999999999996</v>
      </c>
      <c r="V25" s="118">
        <f t="shared" si="20"/>
        <v>4.5999999999999996</v>
      </c>
      <c r="W25" s="82">
        <v>4.0999999999999996</v>
      </c>
      <c r="X25" s="24">
        <v>4.4000000000000004</v>
      </c>
      <c r="Y25" s="24">
        <v>4</v>
      </c>
      <c r="Z25" s="118">
        <f t="shared" si="15"/>
        <v>4.166666666666667</v>
      </c>
      <c r="AA25" s="82">
        <v>3.9</v>
      </c>
      <c r="AB25" s="24">
        <v>3.4</v>
      </c>
      <c r="AC25" s="24">
        <v>4.7</v>
      </c>
      <c r="AD25" s="24">
        <v>4</v>
      </c>
      <c r="AE25" s="118">
        <f t="shared" si="16"/>
        <v>4</v>
      </c>
    </row>
    <row r="26" spans="1:31" x14ac:dyDescent="0.2">
      <c r="A26" s="74" t="s">
        <v>24</v>
      </c>
      <c r="B26" s="21">
        <v>14</v>
      </c>
      <c r="C26" s="21">
        <v>14</v>
      </c>
      <c r="D26" s="21">
        <f t="shared" si="13"/>
        <v>100</v>
      </c>
      <c r="E26" s="116"/>
      <c r="F26" s="116"/>
      <c r="G26" s="21">
        <v>14</v>
      </c>
      <c r="H26" s="21">
        <v>14</v>
      </c>
      <c r="I26" s="21">
        <f t="shared" si="14"/>
        <v>100</v>
      </c>
      <c r="J26" s="116"/>
      <c r="K26" s="116"/>
      <c r="L26" s="116"/>
      <c r="M26" s="116"/>
      <c r="N26" s="116"/>
      <c r="O26" s="116"/>
      <c r="P26" s="116"/>
      <c r="Q26" s="22"/>
      <c r="R26" s="120"/>
      <c r="S26" s="120"/>
      <c r="T26" s="19">
        <v>4.5</v>
      </c>
      <c r="U26" s="24">
        <v>4.5999999999999996</v>
      </c>
      <c r="V26" s="118">
        <f t="shared" si="20"/>
        <v>4.55</v>
      </c>
      <c r="W26" s="82">
        <v>4.5999999999999996</v>
      </c>
      <c r="X26" s="24">
        <v>5</v>
      </c>
      <c r="Y26" s="24">
        <v>4.8</v>
      </c>
      <c r="Z26" s="118">
        <f t="shared" si="15"/>
        <v>4.8</v>
      </c>
      <c r="AA26" s="82">
        <v>4.8</v>
      </c>
      <c r="AB26" s="24">
        <v>4.5</v>
      </c>
      <c r="AC26" s="24">
        <v>4.8</v>
      </c>
      <c r="AD26" s="24">
        <v>5</v>
      </c>
      <c r="AE26" s="118">
        <f t="shared" si="16"/>
        <v>4.7750000000000004</v>
      </c>
    </row>
    <row r="27" spans="1:31" x14ac:dyDescent="0.2">
      <c r="A27" s="74" t="s">
        <v>25</v>
      </c>
      <c r="B27" s="21">
        <v>6</v>
      </c>
      <c r="C27" s="21">
        <v>6</v>
      </c>
      <c r="D27" s="21">
        <f t="shared" ref="D27" si="34">SUM(100/B27)*C27</f>
        <v>100</v>
      </c>
      <c r="E27" s="116"/>
      <c r="F27" s="116"/>
      <c r="G27" s="21">
        <v>6</v>
      </c>
      <c r="H27" s="21">
        <v>6</v>
      </c>
      <c r="I27" s="21">
        <f t="shared" ref="I27" si="35">SUM(100/G27)*H27</f>
        <v>100</v>
      </c>
      <c r="J27" s="116"/>
      <c r="K27" s="116"/>
      <c r="L27" s="116"/>
      <c r="M27" s="116"/>
      <c r="N27" s="116"/>
      <c r="O27" s="116"/>
      <c r="P27" s="116"/>
      <c r="Q27" s="22"/>
      <c r="R27" s="120"/>
      <c r="S27" s="21"/>
      <c r="T27" s="19">
        <v>4.7</v>
      </c>
      <c r="U27" s="24">
        <v>4.7</v>
      </c>
      <c r="V27" s="118">
        <f t="shared" si="20"/>
        <v>4.7</v>
      </c>
      <c r="W27" s="82">
        <v>4.3</v>
      </c>
      <c r="X27" s="24">
        <v>4.2</v>
      </c>
      <c r="Y27" s="24">
        <v>5.3</v>
      </c>
      <c r="Z27" s="118">
        <f t="shared" si="15"/>
        <v>4.6000000000000005</v>
      </c>
      <c r="AA27" s="82">
        <v>3.9</v>
      </c>
      <c r="AB27" s="24">
        <v>4.5999999999999996</v>
      </c>
      <c r="AC27" s="24">
        <v>4.2</v>
      </c>
      <c r="AD27" s="24">
        <v>4.5999999999999996</v>
      </c>
      <c r="AE27" s="118">
        <f t="shared" si="16"/>
        <v>4.3249999999999993</v>
      </c>
    </row>
    <row r="28" spans="1:31" x14ac:dyDescent="0.2">
      <c r="A28" s="74" t="s">
        <v>26</v>
      </c>
      <c r="B28" s="21">
        <v>62</v>
      </c>
      <c r="C28" s="21">
        <v>53</v>
      </c>
      <c r="D28" s="21">
        <f t="shared" si="13"/>
        <v>85.483870967741936</v>
      </c>
      <c r="E28" s="21">
        <f t="shared" si="23"/>
        <v>9</v>
      </c>
      <c r="F28" s="21">
        <f t="shared" si="17"/>
        <v>14.516129032258064</v>
      </c>
      <c r="G28" s="21">
        <v>59</v>
      </c>
      <c r="H28" s="21">
        <v>50</v>
      </c>
      <c r="I28" s="21">
        <f t="shared" si="14"/>
        <v>84.745762711864401</v>
      </c>
      <c r="J28" s="21">
        <f t="shared" si="24"/>
        <v>9</v>
      </c>
      <c r="K28" s="21">
        <f t="shared" si="18"/>
        <v>15.254237288135592</v>
      </c>
      <c r="L28" s="21">
        <f t="shared" si="33"/>
        <v>3</v>
      </c>
      <c r="M28" s="21">
        <v>3</v>
      </c>
      <c r="N28" s="21">
        <f t="shared" si="5"/>
        <v>100</v>
      </c>
      <c r="O28" s="116"/>
      <c r="P28" s="116"/>
      <c r="Q28" s="22"/>
      <c r="R28" s="120">
        <v>7</v>
      </c>
      <c r="S28" s="21">
        <f t="shared" si="19"/>
        <v>77.777777777777771</v>
      </c>
      <c r="T28" s="19">
        <v>4.5999999999999996</v>
      </c>
      <c r="U28" s="24">
        <v>4.7</v>
      </c>
      <c r="V28" s="118">
        <f t="shared" si="20"/>
        <v>4.6500000000000004</v>
      </c>
      <c r="W28" s="82">
        <v>4.7</v>
      </c>
      <c r="X28" s="24">
        <v>3.7</v>
      </c>
      <c r="Y28" s="24">
        <v>5.0999999999999996</v>
      </c>
      <c r="Z28" s="118">
        <f t="shared" si="15"/>
        <v>4.5</v>
      </c>
      <c r="AA28" s="82">
        <v>4</v>
      </c>
      <c r="AB28" s="24">
        <v>3.7</v>
      </c>
      <c r="AC28" s="24">
        <v>4.4000000000000004</v>
      </c>
      <c r="AD28" s="24">
        <v>3.8</v>
      </c>
      <c r="AE28" s="118">
        <f t="shared" si="16"/>
        <v>3.9750000000000005</v>
      </c>
    </row>
    <row r="29" spans="1:31" x14ac:dyDescent="0.2">
      <c r="A29" s="74" t="s">
        <v>27</v>
      </c>
      <c r="B29" s="21">
        <v>23</v>
      </c>
      <c r="C29" s="21">
        <v>23</v>
      </c>
      <c r="D29" s="21">
        <f t="shared" ref="D29" si="36">SUM(100/B29)*C29</f>
        <v>100</v>
      </c>
      <c r="E29" s="116"/>
      <c r="F29" s="116"/>
      <c r="G29" s="21">
        <v>22</v>
      </c>
      <c r="H29" s="21">
        <v>22</v>
      </c>
      <c r="I29" s="21">
        <f t="shared" ref="I29" si="37">SUM(100/G29)*H29</f>
        <v>100.00000000000001</v>
      </c>
      <c r="J29" s="116"/>
      <c r="K29" s="116"/>
      <c r="L29" s="21">
        <v>1</v>
      </c>
      <c r="M29" s="21">
        <v>1</v>
      </c>
      <c r="N29" s="21">
        <f t="shared" ref="N29" si="38">SUM(100/L29)*M29</f>
        <v>100</v>
      </c>
      <c r="O29" s="116"/>
      <c r="P29" s="116"/>
      <c r="Q29" s="22"/>
      <c r="R29" s="116"/>
      <c r="S29" s="116"/>
      <c r="T29" s="19">
        <v>4.7</v>
      </c>
      <c r="U29" s="24">
        <v>4.5999999999999996</v>
      </c>
      <c r="V29" s="118">
        <f t="shared" si="20"/>
        <v>4.6500000000000004</v>
      </c>
      <c r="W29" s="82">
        <v>4.9000000000000004</v>
      </c>
      <c r="X29" s="24">
        <v>5.2</v>
      </c>
      <c r="Y29" s="24">
        <v>5</v>
      </c>
      <c r="Z29" s="118">
        <f t="shared" si="15"/>
        <v>5.0333333333333341</v>
      </c>
      <c r="AA29" s="82">
        <v>4</v>
      </c>
      <c r="AB29" s="24">
        <v>3.9</v>
      </c>
      <c r="AC29" s="24">
        <v>4.5999999999999996</v>
      </c>
      <c r="AD29" s="24">
        <v>5.5</v>
      </c>
      <c r="AE29" s="118">
        <f t="shared" si="16"/>
        <v>4.5</v>
      </c>
    </row>
    <row r="30" spans="1:31" x14ac:dyDescent="0.2">
      <c r="A30" s="10" t="s">
        <v>28</v>
      </c>
      <c r="B30" s="11">
        <f>SUM(B8:B29)</f>
        <v>334</v>
      </c>
      <c r="C30" s="11">
        <f>SUM(C8:C29)</f>
        <v>305</v>
      </c>
      <c r="D30" s="26">
        <f>(100/B30)*C30</f>
        <v>91.317365269461064</v>
      </c>
      <c r="E30" s="11">
        <f>SUM(E8:E29)</f>
        <v>29</v>
      </c>
      <c r="F30" s="26">
        <f>(100/B30)*E30</f>
        <v>8.682634730538922</v>
      </c>
      <c r="G30" s="11">
        <f>SUM(G8:G29)</f>
        <v>318</v>
      </c>
      <c r="H30" s="11">
        <f>SUM(H8:H29)</f>
        <v>292</v>
      </c>
      <c r="I30" s="26">
        <f>(100/G30)*H30</f>
        <v>91.823899371069174</v>
      </c>
      <c r="J30" s="11">
        <f>SUM(J8:J29)</f>
        <v>30</v>
      </c>
      <c r="K30" s="26">
        <f>(100/G30)*J30</f>
        <v>9.4339622641509422</v>
      </c>
      <c r="L30" s="11">
        <f>SUM(L8:L29)</f>
        <v>16</v>
      </c>
      <c r="M30" s="11">
        <f>SUM(M8:M29)</f>
        <v>11</v>
      </c>
      <c r="N30" s="26">
        <f>(100/L30)*M30</f>
        <v>68.75</v>
      </c>
      <c r="O30" s="11">
        <f>SUM(O8:O29)</f>
        <v>5</v>
      </c>
      <c r="P30" s="26">
        <f>(100/L30)*O30</f>
        <v>31.25</v>
      </c>
      <c r="Q30" s="9"/>
      <c r="R30" s="11">
        <f>SUM(R8:R29)</f>
        <v>21</v>
      </c>
      <c r="S30" s="23">
        <f>(100/E30)*R30</f>
        <v>72.41379310344827</v>
      </c>
      <c r="T30" s="17">
        <f t="shared" ref="T30:AD30" si="39">AVERAGE(T8:T29)</f>
        <v>4.6936363636363634</v>
      </c>
      <c r="U30" s="17">
        <f t="shared" si="39"/>
        <v>4.54</v>
      </c>
      <c r="V30" s="127">
        <f>AVERAGE(T30:U30)</f>
        <v>4.6168181818181822</v>
      </c>
      <c r="W30" s="17">
        <f t="shared" si="39"/>
        <v>4.4363636363636365</v>
      </c>
      <c r="X30" s="17">
        <f t="shared" si="39"/>
        <v>4.6363636363636367</v>
      </c>
      <c r="Y30" s="17">
        <f t="shared" si="39"/>
        <v>4.8863636363636367</v>
      </c>
      <c r="Z30" s="127">
        <f>AVERAGE(W30:Y30)</f>
        <v>4.6530303030303033</v>
      </c>
      <c r="AA30" s="17">
        <f t="shared" si="39"/>
        <v>4.1909090909090914</v>
      </c>
      <c r="AB30" s="17">
        <f t="shared" ref="AB30:AC30" si="40">AVERAGE(AB8:AB29)</f>
        <v>4.0090909090909088</v>
      </c>
      <c r="AC30" s="17">
        <f t="shared" si="40"/>
        <v>4.6454545454545455</v>
      </c>
      <c r="AD30" s="17">
        <f t="shared" si="39"/>
        <v>4.6181818181818164</v>
      </c>
      <c r="AE30" s="127">
        <f>AVERAGE(AA30:AD30)</f>
        <v>4.3659090909090903</v>
      </c>
    </row>
  </sheetData>
  <sheetProtection algorithmName="SHA-512" hashValue="17LtKVsoJP5uFrwRGstskfP4Awo32RVajsodA2TJZ5L+SOMTJFa8/4hsHAiBV5iyipJXlkFPPBmWnf8a1n8qTg==" saltValue="e6Tmtoe0sXAKwhCH30dTUA==" spinCount="100000" sheet="1" objects="1" scenarios="1"/>
  <phoneticPr fontId="9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1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zoomScale="120" zoomScaleNormal="120" workbookViewId="0">
      <selection activeCell="G13" sqref="G13"/>
    </sheetView>
  </sheetViews>
  <sheetFormatPr baseColWidth="10" defaultRowHeight="12.75" x14ac:dyDescent="0.2"/>
  <cols>
    <col min="1" max="1" width="15.42578125" customWidth="1"/>
    <col min="2" max="2" width="9.140625" style="57" customWidth="1"/>
    <col min="3" max="3" width="16" style="57" customWidth="1"/>
    <col min="4" max="4" width="17.7109375" style="57" customWidth="1"/>
    <col min="5" max="5" width="11.42578125" style="57"/>
  </cols>
  <sheetData>
    <row r="1" spans="1:4" ht="18" x14ac:dyDescent="0.25">
      <c r="A1" s="55" t="s">
        <v>100</v>
      </c>
    </row>
    <row r="2" spans="1:4" ht="18" x14ac:dyDescent="0.25">
      <c r="A2" s="55" t="s">
        <v>101</v>
      </c>
    </row>
    <row r="3" spans="1:4" x14ac:dyDescent="0.2">
      <c r="A3" s="53" t="s">
        <v>59</v>
      </c>
      <c r="B3" s="56" t="s">
        <v>56</v>
      </c>
      <c r="C3" s="56" t="s">
        <v>57</v>
      </c>
      <c r="D3" s="56" t="s">
        <v>58</v>
      </c>
    </row>
    <row r="4" spans="1:4" x14ac:dyDescent="0.2">
      <c r="A4" s="53" t="s">
        <v>11</v>
      </c>
      <c r="B4" s="71">
        <v>4</v>
      </c>
      <c r="C4" s="71">
        <v>8</v>
      </c>
      <c r="D4" s="71">
        <v>41</v>
      </c>
    </row>
    <row r="5" spans="1:4" x14ac:dyDescent="0.2">
      <c r="A5" s="53" t="s">
        <v>70</v>
      </c>
      <c r="B5" s="71">
        <v>3</v>
      </c>
      <c r="C5" s="71">
        <v>6</v>
      </c>
      <c r="D5" s="71">
        <v>32</v>
      </c>
    </row>
    <row r="6" spans="1:4" x14ac:dyDescent="0.2">
      <c r="A6" s="53" t="s">
        <v>32</v>
      </c>
      <c r="B6" s="71">
        <v>0</v>
      </c>
      <c r="C6" s="71">
        <v>0</v>
      </c>
      <c r="D6" s="71">
        <v>1</v>
      </c>
    </row>
    <row r="7" spans="1:4" x14ac:dyDescent="0.2">
      <c r="A7" s="53" t="s">
        <v>35</v>
      </c>
      <c r="B7" s="71">
        <v>0</v>
      </c>
      <c r="C7" s="71">
        <v>11</v>
      </c>
      <c r="D7" s="71">
        <v>0</v>
      </c>
    </row>
    <row r="8" spans="1:4" x14ac:dyDescent="0.2">
      <c r="A8" s="53" t="s">
        <v>45</v>
      </c>
      <c r="B8" s="71">
        <v>0</v>
      </c>
      <c r="C8" s="71">
        <v>6</v>
      </c>
      <c r="D8" s="71">
        <v>0</v>
      </c>
    </row>
    <row r="9" spans="1:4" x14ac:dyDescent="0.2">
      <c r="A9" s="53" t="s">
        <v>13</v>
      </c>
      <c r="B9" s="71">
        <v>0</v>
      </c>
      <c r="C9" s="71">
        <v>0</v>
      </c>
      <c r="D9" s="71">
        <v>0</v>
      </c>
    </row>
    <row r="10" spans="1:4" x14ac:dyDescent="0.2">
      <c r="A10" s="53" t="s">
        <v>14</v>
      </c>
      <c r="B10" s="71">
        <v>0</v>
      </c>
      <c r="C10" s="71">
        <v>1</v>
      </c>
      <c r="D10" s="71">
        <v>1</v>
      </c>
    </row>
    <row r="11" spans="1:4" x14ac:dyDescent="0.2">
      <c r="A11" s="54" t="s">
        <v>15</v>
      </c>
      <c r="B11" s="71">
        <v>0</v>
      </c>
      <c r="C11" s="71">
        <v>6</v>
      </c>
      <c r="D11" s="71">
        <v>20</v>
      </c>
    </row>
    <row r="12" spans="1:4" x14ac:dyDescent="0.2">
      <c r="A12" s="54" t="s">
        <v>16</v>
      </c>
      <c r="B12" s="71">
        <v>0</v>
      </c>
      <c r="C12" s="71">
        <v>1</v>
      </c>
      <c r="D12" s="71">
        <v>7</v>
      </c>
    </row>
    <row r="13" spans="1:4" x14ac:dyDescent="0.2">
      <c r="A13" s="54" t="s">
        <v>30</v>
      </c>
      <c r="B13" s="71">
        <f>1+1</f>
        <v>2</v>
      </c>
      <c r="C13" s="71">
        <v>3</v>
      </c>
      <c r="D13" s="71">
        <v>2</v>
      </c>
    </row>
    <row r="14" spans="1:4" x14ac:dyDescent="0.2">
      <c r="A14" s="53" t="s">
        <v>17</v>
      </c>
      <c r="B14" s="71">
        <v>0</v>
      </c>
      <c r="C14" s="71">
        <v>0</v>
      </c>
      <c r="D14" s="71">
        <v>15</v>
      </c>
    </row>
    <row r="15" spans="1:4" x14ac:dyDescent="0.2">
      <c r="A15" s="53" t="s">
        <v>18</v>
      </c>
      <c r="B15" s="71">
        <v>0</v>
      </c>
      <c r="C15" s="71">
        <v>1</v>
      </c>
      <c r="D15" s="71">
        <v>6</v>
      </c>
    </row>
    <row r="16" spans="1:4" x14ac:dyDescent="0.2">
      <c r="A16" s="53" t="s">
        <v>19</v>
      </c>
      <c r="B16" s="71">
        <v>1</v>
      </c>
      <c r="C16" s="71">
        <v>0</v>
      </c>
      <c r="D16" s="71">
        <v>30</v>
      </c>
    </row>
    <row r="17" spans="1:6" x14ac:dyDescent="0.2">
      <c r="A17" s="53" t="s">
        <v>34</v>
      </c>
      <c r="B17" s="71">
        <v>0</v>
      </c>
      <c r="C17" s="71">
        <v>0</v>
      </c>
      <c r="D17" s="71">
        <v>5</v>
      </c>
    </row>
    <row r="18" spans="1:6" x14ac:dyDescent="0.2">
      <c r="A18" s="53" t="s">
        <v>20</v>
      </c>
      <c r="B18" s="71">
        <v>4</v>
      </c>
      <c r="C18" s="191"/>
      <c r="D18" s="191"/>
    </row>
    <row r="19" spans="1:6" x14ac:dyDescent="0.2">
      <c r="A19" s="53" t="s">
        <v>33</v>
      </c>
      <c r="B19" s="71">
        <v>0</v>
      </c>
      <c r="C19" s="71">
        <v>4</v>
      </c>
      <c r="D19" s="71">
        <v>9</v>
      </c>
    </row>
    <row r="20" spans="1:6" ht="15" x14ac:dyDescent="0.2">
      <c r="A20" s="53" t="s">
        <v>21</v>
      </c>
      <c r="B20" s="71">
        <v>0</v>
      </c>
      <c r="C20" s="71">
        <v>11</v>
      </c>
      <c r="D20" s="71">
        <v>16</v>
      </c>
      <c r="F20" s="76"/>
    </row>
    <row r="21" spans="1:6" ht="15" x14ac:dyDescent="0.2">
      <c r="A21" s="53" t="s">
        <v>22</v>
      </c>
      <c r="B21" s="71">
        <v>1</v>
      </c>
      <c r="C21" s="71">
        <v>7</v>
      </c>
      <c r="D21" s="71">
        <v>21</v>
      </c>
      <c r="F21" s="76"/>
    </row>
    <row r="22" spans="1:6" x14ac:dyDescent="0.2">
      <c r="A22" s="53" t="s">
        <v>36</v>
      </c>
      <c r="B22" s="71">
        <v>0</v>
      </c>
      <c r="C22" s="71">
        <v>1</v>
      </c>
      <c r="D22" s="71">
        <v>0</v>
      </c>
    </row>
    <row r="23" spans="1:6" x14ac:dyDescent="0.2">
      <c r="A23" s="53" t="s">
        <v>23</v>
      </c>
      <c r="B23" s="71">
        <v>0</v>
      </c>
      <c r="C23" s="71">
        <v>13</v>
      </c>
      <c r="D23" s="71">
        <v>27</v>
      </c>
    </row>
    <row r="24" spans="1:6" x14ac:dyDescent="0.2">
      <c r="A24" s="53" t="s">
        <v>24</v>
      </c>
      <c r="B24" s="71">
        <v>0</v>
      </c>
      <c r="C24" s="71">
        <v>4</v>
      </c>
      <c r="D24" s="71">
        <v>24</v>
      </c>
    </row>
    <row r="25" spans="1:6" x14ac:dyDescent="0.2">
      <c r="A25" s="53" t="s">
        <v>25</v>
      </c>
      <c r="B25" s="71">
        <v>1</v>
      </c>
      <c r="C25" s="71">
        <v>1</v>
      </c>
      <c r="D25" s="71">
        <v>1</v>
      </c>
    </row>
    <row r="26" spans="1:6" x14ac:dyDescent="0.2">
      <c r="A26" s="53" t="s">
        <v>26</v>
      </c>
      <c r="B26" s="71">
        <v>3</v>
      </c>
      <c r="C26" s="71">
        <v>4</v>
      </c>
      <c r="D26" s="71">
        <v>27</v>
      </c>
    </row>
    <row r="27" spans="1:6" x14ac:dyDescent="0.2">
      <c r="A27" s="53" t="s">
        <v>27</v>
      </c>
      <c r="B27" s="191"/>
      <c r="C27" s="191"/>
      <c r="D27" s="191"/>
    </row>
    <row r="28" spans="1:6" x14ac:dyDescent="0.2">
      <c r="A28" s="7" t="s">
        <v>28</v>
      </c>
      <c r="B28" s="71">
        <f>SUM(B4:B27)</f>
        <v>19</v>
      </c>
      <c r="C28" s="71">
        <f t="shared" ref="C28:D28" si="0">SUM(C4:C27)</f>
        <v>88</v>
      </c>
      <c r="D28" s="71">
        <f t="shared" si="0"/>
        <v>285</v>
      </c>
    </row>
    <row r="29" spans="1:6" x14ac:dyDescent="0.2">
      <c r="A29" s="1" t="s">
        <v>76</v>
      </c>
      <c r="B29" s="75">
        <f>SUM(B8,B11,B12,B15,B23,B24)</f>
        <v>0</v>
      </c>
      <c r="C29" s="75">
        <f>SUM(C8,C11,C12,C15,C23,C24)</f>
        <v>31</v>
      </c>
      <c r="D29" s="75">
        <f>SUM(D8,D11,D12,D15,D23,D24)</f>
        <v>84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2"/>
  <sheetViews>
    <sheetView zoomScale="120" zoomScaleNormal="120" workbookViewId="0">
      <pane ySplit="7" topLeftCell="A11" activePane="bottomLeft" state="frozen"/>
      <selection pane="bottomLeft" activeCell="A8" sqref="A8:C31"/>
    </sheetView>
  </sheetViews>
  <sheetFormatPr baseColWidth="10" defaultRowHeight="12.75" x14ac:dyDescent="0.2"/>
  <cols>
    <col min="1" max="1" width="17.85546875" customWidth="1"/>
    <col min="2" max="3" width="4.7109375" customWidth="1"/>
    <col min="4" max="4" width="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15" width="4.7109375" customWidth="1"/>
    <col min="16" max="16" width="5.140625" customWidth="1"/>
    <col min="17" max="18" width="4.7109375" customWidth="1"/>
    <col min="19" max="19" width="5.28515625" customWidth="1"/>
    <col min="20" max="32" width="4.7109375" customWidth="1"/>
    <col min="33" max="33" width="5.42578125" customWidth="1"/>
    <col min="34" max="35" width="4.7109375" hidden="1" customWidth="1"/>
  </cols>
  <sheetData>
    <row r="1" spans="1:35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5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5" ht="15.75" x14ac:dyDescent="0.25">
      <c r="A4" s="4" t="s">
        <v>112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ht="13.5" thickBot="1" x14ac:dyDescent="0.25">
      <c r="A6" s="7" t="s">
        <v>50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ht="132" customHeight="1" thickBot="1" x14ac:dyDescent="0.25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8</v>
      </c>
      <c r="H7" s="14" t="s">
        <v>4</v>
      </c>
      <c r="I7" s="14" t="s">
        <v>91</v>
      </c>
      <c r="J7" s="14" t="s">
        <v>9</v>
      </c>
      <c r="K7" s="14" t="s">
        <v>7</v>
      </c>
      <c r="L7" s="12" t="s">
        <v>84</v>
      </c>
      <c r="M7" s="14" t="s">
        <v>4</v>
      </c>
      <c r="N7" s="14" t="s">
        <v>92</v>
      </c>
      <c r="O7" s="13" t="s">
        <v>10</v>
      </c>
      <c r="P7" s="14" t="s">
        <v>7</v>
      </c>
      <c r="Q7" s="16" t="s">
        <v>6</v>
      </c>
      <c r="R7" s="14" t="s">
        <v>79</v>
      </c>
      <c r="S7" s="14" t="s">
        <v>7</v>
      </c>
      <c r="T7" s="14" t="s">
        <v>80</v>
      </c>
      <c r="U7" s="14" t="s">
        <v>81</v>
      </c>
      <c r="V7" s="77" t="s">
        <v>90</v>
      </c>
      <c r="W7" s="205" t="s">
        <v>102</v>
      </c>
      <c r="X7" s="205" t="s">
        <v>103</v>
      </c>
      <c r="Y7" s="205" t="s">
        <v>104</v>
      </c>
      <c r="Z7" s="205" t="s">
        <v>105</v>
      </c>
      <c r="AA7" s="206" t="s">
        <v>83</v>
      </c>
      <c r="AB7" s="205" t="s">
        <v>102</v>
      </c>
      <c r="AC7" s="205" t="s">
        <v>103</v>
      </c>
      <c r="AD7" s="205" t="s">
        <v>104</v>
      </c>
      <c r="AE7" s="205" t="s">
        <v>105</v>
      </c>
      <c r="AF7" s="207" t="s">
        <v>108</v>
      </c>
      <c r="AG7" s="206" t="s">
        <v>87</v>
      </c>
      <c r="AH7" s="85" t="s">
        <v>30</v>
      </c>
      <c r="AI7" s="18" t="s">
        <v>31</v>
      </c>
    </row>
    <row r="8" spans="1:35" x14ac:dyDescent="0.2">
      <c r="A8" s="74" t="s">
        <v>11</v>
      </c>
      <c r="B8" s="21">
        <v>100</v>
      </c>
      <c r="C8" s="21">
        <v>89</v>
      </c>
      <c r="D8" s="116">
        <f t="shared" ref="D8" si="0">SUM(100/B8)*C8</f>
        <v>89</v>
      </c>
      <c r="E8" s="21">
        <f t="shared" ref="E8:E30" si="1">B8-C8</f>
        <v>11</v>
      </c>
      <c r="F8" s="116">
        <f t="shared" ref="F8:F30" si="2">SUM(100/B8)*E8</f>
        <v>11</v>
      </c>
      <c r="G8" s="21">
        <v>91</v>
      </c>
      <c r="H8" s="21">
        <v>82</v>
      </c>
      <c r="I8" s="116">
        <f t="shared" ref="I8" si="3">SUM(100/G8)*H8</f>
        <v>90.109890109890117</v>
      </c>
      <c r="J8" s="21">
        <f t="shared" ref="J8:J29" si="4">G8-H8</f>
        <v>9</v>
      </c>
      <c r="K8" s="116">
        <f t="shared" ref="K8:K30" si="5">SUM(100/G8)*J8</f>
        <v>9.8901098901098905</v>
      </c>
      <c r="L8" s="21">
        <f t="shared" ref="L8:L30" si="6">B8-G8</f>
        <v>9</v>
      </c>
      <c r="M8" s="21">
        <v>7</v>
      </c>
      <c r="N8" s="116">
        <f t="shared" ref="N8:N30" si="7">SUM(100/L8)*M8</f>
        <v>77.777777777777771</v>
      </c>
      <c r="O8" s="21">
        <f t="shared" ref="O8:O30" si="8">L8-M8</f>
        <v>2</v>
      </c>
      <c r="P8" s="116">
        <f t="shared" ref="P8:P30" si="9">SUM(100/L8)*O8</f>
        <v>22.222222222222221</v>
      </c>
      <c r="Q8" s="22"/>
      <c r="R8" s="23">
        <v>10</v>
      </c>
      <c r="S8" s="21">
        <f>(100/E8)*R8</f>
        <v>90.909090909090921</v>
      </c>
      <c r="T8" s="19">
        <v>4.7300000000000004</v>
      </c>
      <c r="U8" s="24">
        <v>4.1900000000000004</v>
      </c>
      <c r="V8" s="118">
        <f t="shared" ref="V8" si="10">AVERAGE(T8:U8)</f>
        <v>4.4600000000000009</v>
      </c>
      <c r="W8" s="201">
        <v>4.3</v>
      </c>
      <c r="X8" s="202">
        <v>4.5</v>
      </c>
      <c r="Y8" s="202">
        <v>4.4000000000000004</v>
      </c>
      <c r="Z8" s="202">
        <v>4.5</v>
      </c>
      <c r="AA8" s="203">
        <f>AVERAGE(W8:Z8)</f>
        <v>4.4250000000000007</v>
      </c>
      <c r="AB8" s="201">
        <v>4.2</v>
      </c>
      <c r="AC8" s="202">
        <v>4.3</v>
      </c>
      <c r="AD8" s="202">
        <v>5</v>
      </c>
      <c r="AE8" s="202">
        <v>3.9</v>
      </c>
      <c r="AF8" s="204">
        <v>4.4000000000000004</v>
      </c>
      <c r="AG8" s="203">
        <f>AVERAGE(AB8:AF8)</f>
        <v>4.3599999999999994</v>
      </c>
      <c r="AH8" s="52">
        <v>4.3</v>
      </c>
      <c r="AI8" s="20">
        <v>4.0999999999999996</v>
      </c>
    </row>
    <row r="9" spans="1:35" x14ac:dyDescent="0.2">
      <c r="A9" s="74" t="s">
        <v>54</v>
      </c>
      <c r="B9" s="21">
        <v>57</v>
      </c>
      <c r="C9" s="21">
        <v>51</v>
      </c>
      <c r="D9" s="116">
        <f t="shared" ref="D9:D30" si="11">SUM(100/B9)*C9</f>
        <v>89.473684210526315</v>
      </c>
      <c r="E9" s="21">
        <f t="shared" si="1"/>
        <v>6</v>
      </c>
      <c r="F9" s="116">
        <f t="shared" si="2"/>
        <v>10.526315789473683</v>
      </c>
      <c r="G9" s="21">
        <v>55</v>
      </c>
      <c r="H9" s="21">
        <v>51</v>
      </c>
      <c r="I9" s="116">
        <f t="shared" ref="I9:I30" si="12">SUM(100/G9)*H9</f>
        <v>92.72727272727272</v>
      </c>
      <c r="J9" s="21">
        <f t="shared" si="4"/>
        <v>4</v>
      </c>
      <c r="K9" s="116">
        <f t="shared" si="5"/>
        <v>7.2727272727272725</v>
      </c>
      <c r="L9" s="21">
        <f t="shared" si="6"/>
        <v>2</v>
      </c>
      <c r="M9" s="194"/>
      <c r="N9" s="116"/>
      <c r="O9" s="21">
        <f t="shared" si="8"/>
        <v>2</v>
      </c>
      <c r="P9" s="116">
        <f t="shared" si="9"/>
        <v>100</v>
      </c>
      <c r="Q9" s="22"/>
      <c r="R9" s="23">
        <v>4</v>
      </c>
      <c r="S9" s="21">
        <f t="shared" ref="S9:S30" si="13">(100/E9)*R9</f>
        <v>66.666666666666671</v>
      </c>
      <c r="T9" s="19">
        <v>4.6500000000000004</v>
      </c>
      <c r="U9" s="24">
        <v>4.5999999999999996</v>
      </c>
      <c r="V9" s="118">
        <f t="shared" ref="V9:V31" si="14">AVERAGE(T9:U9)</f>
        <v>4.625</v>
      </c>
      <c r="W9" s="82">
        <v>4.4000000000000004</v>
      </c>
      <c r="X9" s="24">
        <v>4.4000000000000004</v>
      </c>
      <c r="Y9" s="24">
        <v>5.2</v>
      </c>
      <c r="Z9" s="24">
        <v>4.2</v>
      </c>
      <c r="AA9" s="118">
        <f t="shared" ref="AA9:AA31" si="15">AVERAGE(W9:Z9)</f>
        <v>4.55</v>
      </c>
      <c r="AB9" s="82">
        <v>3.5</v>
      </c>
      <c r="AC9" s="24">
        <v>4</v>
      </c>
      <c r="AD9" s="24">
        <v>4.4000000000000004</v>
      </c>
      <c r="AE9" s="24">
        <v>3.4</v>
      </c>
      <c r="AF9" s="84">
        <v>4.9000000000000004</v>
      </c>
      <c r="AG9" s="118">
        <f t="shared" ref="AG9:AG31" si="16">AVERAGE(AB9:AF9)</f>
        <v>4.0400000000000009</v>
      </c>
      <c r="AH9" s="52">
        <v>4.8</v>
      </c>
      <c r="AI9" s="20">
        <v>4.3</v>
      </c>
    </row>
    <row r="10" spans="1:35" x14ac:dyDescent="0.2">
      <c r="A10" s="74" t="s">
        <v>32</v>
      </c>
      <c r="B10" s="21">
        <v>23</v>
      </c>
      <c r="C10" s="21">
        <v>18</v>
      </c>
      <c r="D10" s="116">
        <f t="shared" si="11"/>
        <v>78.260869565217391</v>
      </c>
      <c r="E10" s="21">
        <f t="shared" si="1"/>
        <v>5</v>
      </c>
      <c r="F10" s="116">
        <f t="shared" si="2"/>
        <v>21.739130434782609</v>
      </c>
      <c r="G10" s="21">
        <v>19</v>
      </c>
      <c r="H10" s="21">
        <v>14</v>
      </c>
      <c r="I10" s="116">
        <f t="shared" si="12"/>
        <v>73.684210526315795</v>
      </c>
      <c r="J10" s="21">
        <f t="shared" si="4"/>
        <v>5</v>
      </c>
      <c r="K10" s="116">
        <f t="shared" si="5"/>
        <v>26.315789473684212</v>
      </c>
      <c r="L10" s="21">
        <f t="shared" si="6"/>
        <v>4</v>
      </c>
      <c r="M10" s="21">
        <v>4</v>
      </c>
      <c r="N10" s="116">
        <f t="shared" si="7"/>
        <v>100</v>
      </c>
      <c r="O10" s="194"/>
      <c r="P10" s="116"/>
      <c r="Q10" s="22"/>
      <c r="R10" s="23">
        <v>5</v>
      </c>
      <c r="S10" s="117">
        <f t="shared" si="13"/>
        <v>100</v>
      </c>
      <c r="T10" s="19">
        <v>4.5999999999999996</v>
      </c>
      <c r="U10" s="134">
        <v>4.7</v>
      </c>
      <c r="V10" s="118">
        <f t="shared" si="14"/>
        <v>4.6500000000000004</v>
      </c>
      <c r="W10" s="20">
        <v>4.7</v>
      </c>
      <c r="X10" s="19">
        <v>4.0999999999999996</v>
      </c>
      <c r="Y10" s="19">
        <v>4</v>
      </c>
      <c r="Z10" s="19">
        <v>4.2</v>
      </c>
      <c r="AA10" s="118">
        <f t="shared" si="15"/>
        <v>4.25</v>
      </c>
      <c r="AB10" s="200">
        <v>4.5</v>
      </c>
      <c r="AC10" s="200">
        <v>4.2</v>
      </c>
      <c r="AD10" s="200">
        <v>4.5999999999999996</v>
      </c>
      <c r="AE10" s="200">
        <v>3.9</v>
      </c>
      <c r="AF10" s="52">
        <v>4.5999999999999996</v>
      </c>
      <c r="AG10" s="118">
        <f t="shared" si="16"/>
        <v>4.3599999999999994</v>
      </c>
      <c r="AH10" s="52">
        <v>4.7</v>
      </c>
      <c r="AI10" s="20">
        <v>4.7</v>
      </c>
    </row>
    <row r="11" spans="1:35" x14ac:dyDescent="0.2">
      <c r="A11" s="74" t="s">
        <v>35</v>
      </c>
      <c r="B11" s="21">
        <v>32</v>
      </c>
      <c r="C11" s="21">
        <v>32</v>
      </c>
      <c r="D11" s="116">
        <f t="shared" si="11"/>
        <v>100</v>
      </c>
      <c r="E11" s="194"/>
      <c r="F11" s="116"/>
      <c r="G11" s="21">
        <v>32</v>
      </c>
      <c r="H11" s="21">
        <v>32</v>
      </c>
      <c r="I11" s="116">
        <f t="shared" si="12"/>
        <v>100</v>
      </c>
      <c r="J11" s="194"/>
      <c r="K11" s="116"/>
      <c r="L11" s="194"/>
      <c r="M11" s="194"/>
      <c r="N11" s="116"/>
      <c r="O11" s="194"/>
      <c r="P11" s="116"/>
      <c r="Q11" s="22"/>
      <c r="R11" s="194"/>
      <c r="S11" s="117"/>
      <c r="T11" s="19">
        <v>5</v>
      </c>
      <c r="U11" s="134"/>
      <c r="V11" s="118">
        <f>AVERAGE(T11:U11)</f>
        <v>5</v>
      </c>
      <c r="W11" s="20">
        <v>5.0999999999999996</v>
      </c>
      <c r="X11" s="19">
        <v>4.9000000000000004</v>
      </c>
      <c r="Y11" s="19">
        <v>4.7</v>
      </c>
      <c r="Z11" s="19">
        <v>5</v>
      </c>
      <c r="AA11" s="118">
        <f t="shared" si="15"/>
        <v>4.9249999999999998</v>
      </c>
      <c r="AB11" s="200">
        <v>4.0999999999999996</v>
      </c>
      <c r="AC11" s="200">
        <v>4.5</v>
      </c>
      <c r="AD11" s="200">
        <v>5.3</v>
      </c>
      <c r="AE11" s="200">
        <v>4.0999999999999996</v>
      </c>
      <c r="AF11" s="52">
        <v>4.7</v>
      </c>
      <c r="AG11" s="118">
        <f>AVERAGE(W11:AF11)</f>
        <v>4.7324999999999999</v>
      </c>
      <c r="AH11" s="52">
        <v>4.5999999999999996</v>
      </c>
      <c r="AI11" s="20">
        <v>4.5</v>
      </c>
    </row>
    <row r="12" spans="1:35" x14ac:dyDescent="0.2">
      <c r="A12" s="74" t="s">
        <v>13</v>
      </c>
      <c r="B12" s="21">
        <v>32</v>
      </c>
      <c r="C12" s="21">
        <v>27</v>
      </c>
      <c r="D12" s="116">
        <f t="shared" si="11"/>
        <v>84.375</v>
      </c>
      <c r="E12" s="21">
        <f t="shared" si="1"/>
        <v>5</v>
      </c>
      <c r="F12" s="116">
        <f t="shared" si="2"/>
        <v>15.625</v>
      </c>
      <c r="G12" s="21">
        <v>28</v>
      </c>
      <c r="H12" s="21">
        <v>25</v>
      </c>
      <c r="I12" s="116">
        <f t="shared" si="12"/>
        <v>89.285714285714292</v>
      </c>
      <c r="J12" s="21">
        <f t="shared" si="4"/>
        <v>3</v>
      </c>
      <c r="K12" s="116">
        <f t="shared" si="5"/>
        <v>10.714285714285715</v>
      </c>
      <c r="L12" s="21">
        <f t="shared" si="6"/>
        <v>4</v>
      </c>
      <c r="M12" s="21">
        <v>3</v>
      </c>
      <c r="N12" s="116">
        <f t="shared" si="7"/>
        <v>75</v>
      </c>
      <c r="O12" s="21">
        <f t="shared" si="8"/>
        <v>1</v>
      </c>
      <c r="P12" s="116"/>
      <c r="Q12" s="22"/>
      <c r="R12" s="23">
        <v>1</v>
      </c>
      <c r="S12" s="117">
        <f t="shared" si="13"/>
        <v>20</v>
      </c>
      <c r="T12" s="19">
        <v>4.0999999999999996</v>
      </c>
      <c r="U12" s="24">
        <v>4.4000000000000004</v>
      </c>
      <c r="V12" s="118">
        <f t="shared" si="14"/>
        <v>4.25</v>
      </c>
      <c r="W12" s="82">
        <v>4.3</v>
      </c>
      <c r="X12" s="24">
        <v>4.4000000000000004</v>
      </c>
      <c r="Y12" s="24">
        <v>4.4000000000000004</v>
      </c>
      <c r="Z12" s="19">
        <v>3.9</v>
      </c>
      <c r="AA12" s="118">
        <f t="shared" si="15"/>
        <v>4.25</v>
      </c>
      <c r="AB12" s="82">
        <v>3.4</v>
      </c>
      <c r="AC12" s="24">
        <v>4.3</v>
      </c>
      <c r="AD12" s="24">
        <v>4.5</v>
      </c>
      <c r="AE12" s="24">
        <v>3.5</v>
      </c>
      <c r="AF12" s="84">
        <v>4.2</v>
      </c>
      <c r="AG12" s="118">
        <f t="shared" si="16"/>
        <v>3.9799999999999995</v>
      </c>
      <c r="AH12" s="52">
        <v>4.5</v>
      </c>
      <c r="AI12" s="20">
        <v>4.2</v>
      </c>
    </row>
    <row r="13" spans="1:35" x14ac:dyDescent="0.2">
      <c r="A13" s="74" t="s">
        <v>14</v>
      </c>
      <c r="B13" s="21">
        <v>13</v>
      </c>
      <c r="C13" s="21">
        <v>13</v>
      </c>
      <c r="D13" s="116">
        <f t="shared" si="11"/>
        <v>100</v>
      </c>
      <c r="E13" s="194"/>
      <c r="F13" s="116"/>
      <c r="G13" s="21">
        <v>13</v>
      </c>
      <c r="H13" s="21">
        <v>13</v>
      </c>
      <c r="I13" s="116">
        <f t="shared" si="12"/>
        <v>100</v>
      </c>
      <c r="J13" s="194"/>
      <c r="K13" s="116"/>
      <c r="L13" s="194"/>
      <c r="M13" s="194"/>
      <c r="N13" s="116"/>
      <c r="O13" s="194"/>
      <c r="P13" s="116"/>
      <c r="Q13" s="22"/>
      <c r="R13" s="194"/>
      <c r="S13" s="117"/>
      <c r="T13" s="19">
        <v>4.0999999999999996</v>
      </c>
      <c r="U13" s="24">
        <v>4.3</v>
      </c>
      <c r="V13" s="118">
        <f t="shared" si="14"/>
        <v>4.1999999999999993</v>
      </c>
      <c r="W13" s="82">
        <v>4.4000000000000004</v>
      </c>
      <c r="X13" s="24">
        <v>4.3</v>
      </c>
      <c r="Y13" s="24">
        <v>4.5</v>
      </c>
      <c r="Z13" s="24">
        <v>4</v>
      </c>
      <c r="AA13" s="118">
        <f t="shared" si="15"/>
        <v>4.3</v>
      </c>
      <c r="AB13" s="82">
        <v>3.6</v>
      </c>
      <c r="AC13" s="24">
        <v>4.4000000000000004</v>
      </c>
      <c r="AD13" s="24">
        <v>4.4000000000000004</v>
      </c>
      <c r="AE13" s="24">
        <v>3.7</v>
      </c>
      <c r="AF13" s="84">
        <v>4.3</v>
      </c>
      <c r="AG13" s="118">
        <f t="shared" si="16"/>
        <v>4.08</v>
      </c>
      <c r="AH13" s="52">
        <v>4.8</v>
      </c>
      <c r="AI13" s="20">
        <v>4.3</v>
      </c>
    </row>
    <row r="14" spans="1:35" x14ac:dyDescent="0.2">
      <c r="A14" s="74" t="s">
        <v>15</v>
      </c>
      <c r="B14" s="21">
        <v>49</v>
      </c>
      <c r="C14" s="21">
        <v>47</v>
      </c>
      <c r="D14" s="116">
        <f t="shared" si="11"/>
        <v>95.91836734693878</v>
      </c>
      <c r="E14" s="21">
        <f t="shared" si="1"/>
        <v>2</v>
      </c>
      <c r="F14" s="116">
        <f t="shared" si="2"/>
        <v>4.0816326530612246</v>
      </c>
      <c r="G14" s="21">
        <v>45</v>
      </c>
      <c r="H14" s="21">
        <v>43</v>
      </c>
      <c r="I14" s="116">
        <f t="shared" si="12"/>
        <v>95.555555555555557</v>
      </c>
      <c r="J14" s="21">
        <f t="shared" si="4"/>
        <v>2</v>
      </c>
      <c r="K14" s="116">
        <f t="shared" si="5"/>
        <v>4.4444444444444446</v>
      </c>
      <c r="L14" s="21">
        <f t="shared" si="6"/>
        <v>4</v>
      </c>
      <c r="M14" s="21">
        <v>4</v>
      </c>
      <c r="N14" s="116">
        <f t="shared" si="7"/>
        <v>100</v>
      </c>
      <c r="O14" s="194"/>
      <c r="P14" s="116"/>
      <c r="Q14" s="22"/>
      <c r="R14" s="23">
        <v>2</v>
      </c>
      <c r="S14" s="117">
        <f t="shared" si="13"/>
        <v>100</v>
      </c>
      <c r="T14" s="19">
        <v>4.5999999999999996</v>
      </c>
      <c r="U14" s="24">
        <v>4.5999999999999996</v>
      </c>
      <c r="V14" s="118">
        <f t="shared" si="14"/>
        <v>4.5999999999999996</v>
      </c>
      <c r="W14" s="82">
        <v>4.4000000000000004</v>
      </c>
      <c r="X14" s="24">
        <v>4.3</v>
      </c>
      <c r="Y14" s="24">
        <v>4.5999999999999996</v>
      </c>
      <c r="Z14" s="24">
        <v>4.5</v>
      </c>
      <c r="AA14" s="118">
        <f t="shared" si="15"/>
        <v>4.4499999999999993</v>
      </c>
      <c r="AB14" s="82">
        <v>4</v>
      </c>
      <c r="AC14" s="24">
        <v>4.0999999999999996</v>
      </c>
      <c r="AD14" s="24">
        <v>4.5</v>
      </c>
      <c r="AE14" s="24">
        <v>4</v>
      </c>
      <c r="AF14" s="84">
        <v>4.3</v>
      </c>
      <c r="AG14" s="118">
        <f t="shared" si="16"/>
        <v>4.1800000000000006</v>
      </c>
      <c r="AH14" s="52">
        <v>4.5</v>
      </c>
      <c r="AI14" s="20">
        <v>4.5</v>
      </c>
    </row>
    <row r="15" spans="1:35" x14ac:dyDescent="0.2">
      <c r="A15" s="74" t="s">
        <v>16</v>
      </c>
      <c r="B15" s="21">
        <v>36</v>
      </c>
      <c r="C15" s="21">
        <v>30</v>
      </c>
      <c r="D15" s="116">
        <f t="shared" si="11"/>
        <v>83.333333333333329</v>
      </c>
      <c r="E15" s="21">
        <f t="shared" si="1"/>
        <v>6</v>
      </c>
      <c r="F15" s="116">
        <f t="shared" si="2"/>
        <v>16.666666666666664</v>
      </c>
      <c r="G15" s="21">
        <v>32</v>
      </c>
      <c r="H15" s="21">
        <v>26</v>
      </c>
      <c r="I15" s="116">
        <f t="shared" si="12"/>
        <v>81.25</v>
      </c>
      <c r="J15" s="21">
        <f t="shared" si="4"/>
        <v>6</v>
      </c>
      <c r="K15" s="116">
        <f t="shared" si="5"/>
        <v>18.75</v>
      </c>
      <c r="L15" s="21">
        <f t="shared" si="6"/>
        <v>4</v>
      </c>
      <c r="M15" s="21">
        <v>4</v>
      </c>
      <c r="N15" s="116">
        <f t="shared" si="7"/>
        <v>100</v>
      </c>
      <c r="O15" s="194"/>
      <c r="P15" s="116"/>
      <c r="Q15" s="22"/>
      <c r="R15" s="23">
        <v>3</v>
      </c>
      <c r="S15" s="117">
        <f t="shared" si="13"/>
        <v>50</v>
      </c>
      <c r="T15" s="19">
        <v>4.0999999999999996</v>
      </c>
      <c r="U15" s="24">
        <v>4.4000000000000004</v>
      </c>
      <c r="V15" s="118">
        <f t="shared" si="14"/>
        <v>4.25</v>
      </c>
      <c r="W15" s="82">
        <v>4.4000000000000004</v>
      </c>
      <c r="X15" s="24">
        <v>4.5</v>
      </c>
      <c r="Y15" s="24">
        <v>4.4000000000000004</v>
      </c>
      <c r="Z15" s="24">
        <v>4.3</v>
      </c>
      <c r="AA15" s="118">
        <f t="shared" si="15"/>
        <v>4.4000000000000004</v>
      </c>
      <c r="AB15" s="82">
        <v>3.9</v>
      </c>
      <c r="AC15" s="24">
        <v>4.0999999999999996</v>
      </c>
      <c r="AD15" s="24">
        <v>4.7</v>
      </c>
      <c r="AE15" s="24">
        <v>3.5</v>
      </c>
      <c r="AF15" s="84">
        <v>4.2</v>
      </c>
      <c r="AG15" s="118">
        <f t="shared" si="16"/>
        <v>4.08</v>
      </c>
      <c r="AH15" s="52">
        <v>4.3</v>
      </c>
      <c r="AI15" s="20">
        <v>4.3</v>
      </c>
    </row>
    <row r="16" spans="1:35" x14ac:dyDescent="0.2">
      <c r="A16" s="74" t="s">
        <v>30</v>
      </c>
      <c r="B16" s="21">
        <v>16</v>
      </c>
      <c r="C16" s="21">
        <v>12</v>
      </c>
      <c r="D16" s="116">
        <f t="shared" si="11"/>
        <v>75</v>
      </c>
      <c r="E16" s="21">
        <f t="shared" si="1"/>
        <v>4</v>
      </c>
      <c r="F16" s="116">
        <f t="shared" si="2"/>
        <v>25</v>
      </c>
      <c r="G16" s="21">
        <v>13</v>
      </c>
      <c r="H16" s="21">
        <v>9</v>
      </c>
      <c r="I16" s="116">
        <f t="shared" si="12"/>
        <v>69.230769230769226</v>
      </c>
      <c r="J16" s="21">
        <f t="shared" si="4"/>
        <v>4</v>
      </c>
      <c r="K16" s="116">
        <f t="shared" si="5"/>
        <v>30.76923076923077</v>
      </c>
      <c r="L16" s="21">
        <f t="shared" si="6"/>
        <v>3</v>
      </c>
      <c r="M16" s="21">
        <v>3</v>
      </c>
      <c r="N16" s="116">
        <f t="shared" si="7"/>
        <v>100</v>
      </c>
      <c r="O16" s="194"/>
      <c r="P16" s="116"/>
      <c r="Q16" s="22"/>
      <c r="R16" s="23">
        <v>3</v>
      </c>
      <c r="S16" s="117">
        <f t="shared" si="13"/>
        <v>75</v>
      </c>
      <c r="T16" s="19">
        <v>4.4000000000000004</v>
      </c>
      <c r="U16" s="24">
        <v>4.5</v>
      </c>
      <c r="V16" s="118">
        <f t="shared" si="14"/>
        <v>4.45</v>
      </c>
      <c r="W16" s="82">
        <v>4.0999999999999996</v>
      </c>
      <c r="X16" s="24">
        <v>4.5</v>
      </c>
      <c r="Y16" s="24">
        <v>4.5999999999999996</v>
      </c>
      <c r="Z16" s="24">
        <v>4.3</v>
      </c>
      <c r="AA16" s="118">
        <f t="shared" si="15"/>
        <v>4.375</v>
      </c>
      <c r="AB16" s="82">
        <v>3.6</v>
      </c>
      <c r="AC16" s="24">
        <v>3.8</v>
      </c>
      <c r="AD16" s="24">
        <v>4.9000000000000004</v>
      </c>
      <c r="AE16" s="24">
        <v>3.7</v>
      </c>
      <c r="AF16" s="84">
        <v>4.4000000000000004</v>
      </c>
      <c r="AG16" s="118">
        <f t="shared" si="16"/>
        <v>4.08</v>
      </c>
      <c r="AH16" s="52">
        <v>4.5</v>
      </c>
      <c r="AI16" s="20">
        <v>4.2</v>
      </c>
    </row>
    <row r="17" spans="1:37" x14ac:dyDescent="0.2">
      <c r="A17" s="74" t="s">
        <v>17</v>
      </c>
      <c r="B17" s="21">
        <v>33</v>
      </c>
      <c r="C17" s="21">
        <v>32</v>
      </c>
      <c r="D17" s="116">
        <f t="shared" si="11"/>
        <v>96.969696969696969</v>
      </c>
      <c r="E17" s="21">
        <f t="shared" si="1"/>
        <v>1</v>
      </c>
      <c r="F17" s="116">
        <f t="shared" si="2"/>
        <v>3.0303030303030303</v>
      </c>
      <c r="G17" s="21">
        <v>30</v>
      </c>
      <c r="H17" s="21">
        <v>29</v>
      </c>
      <c r="I17" s="116">
        <f t="shared" si="12"/>
        <v>96.666666666666671</v>
      </c>
      <c r="J17" s="21">
        <f t="shared" si="4"/>
        <v>1</v>
      </c>
      <c r="K17" s="116">
        <f t="shared" si="5"/>
        <v>3.3333333333333335</v>
      </c>
      <c r="L17" s="21">
        <f t="shared" si="6"/>
        <v>3</v>
      </c>
      <c r="M17" s="21">
        <v>3</v>
      </c>
      <c r="N17" s="116">
        <f t="shared" si="7"/>
        <v>100</v>
      </c>
      <c r="O17" s="194"/>
      <c r="P17" s="116"/>
      <c r="Q17" s="22"/>
      <c r="R17" s="23">
        <v>1</v>
      </c>
      <c r="S17" s="117">
        <f t="shared" si="13"/>
        <v>100</v>
      </c>
      <c r="T17" s="19">
        <v>4.68</v>
      </c>
      <c r="U17" s="24">
        <v>4.4400000000000004</v>
      </c>
      <c r="V17" s="118">
        <f t="shared" si="14"/>
        <v>4.5600000000000005</v>
      </c>
      <c r="W17" s="82">
        <v>4.4000000000000004</v>
      </c>
      <c r="X17" s="24">
        <v>4.7</v>
      </c>
      <c r="Y17" s="24">
        <v>4.8</v>
      </c>
      <c r="Z17" s="24">
        <v>4.4000000000000004</v>
      </c>
      <c r="AA17" s="118">
        <f t="shared" si="15"/>
        <v>4.5750000000000011</v>
      </c>
      <c r="AB17" s="82">
        <v>4.2</v>
      </c>
      <c r="AC17" s="24">
        <v>4.4000000000000004</v>
      </c>
      <c r="AD17" s="24">
        <v>5</v>
      </c>
      <c r="AE17" s="24">
        <v>3.8</v>
      </c>
      <c r="AF17" s="84">
        <v>4.4000000000000004</v>
      </c>
      <c r="AG17" s="118">
        <f t="shared" si="16"/>
        <v>4.3600000000000012</v>
      </c>
      <c r="AH17" s="52">
        <v>4.5</v>
      </c>
      <c r="AI17" s="20">
        <v>4.5999999999999996</v>
      </c>
    </row>
    <row r="18" spans="1:37" ht="13.5" customHeight="1" x14ac:dyDescent="0.2">
      <c r="A18" s="74" t="s">
        <v>53</v>
      </c>
      <c r="B18" s="21">
        <v>22</v>
      </c>
      <c r="C18" s="21">
        <v>21</v>
      </c>
      <c r="D18" s="116">
        <f t="shared" si="11"/>
        <v>95.454545454545467</v>
      </c>
      <c r="E18" s="21">
        <f t="shared" si="1"/>
        <v>1</v>
      </c>
      <c r="F18" s="116">
        <f t="shared" si="2"/>
        <v>4.5454545454545459</v>
      </c>
      <c r="G18" s="21">
        <v>18</v>
      </c>
      <c r="H18" s="21">
        <v>17</v>
      </c>
      <c r="I18" s="116">
        <f t="shared" si="12"/>
        <v>94.444444444444443</v>
      </c>
      <c r="J18" s="21">
        <f t="shared" si="4"/>
        <v>1</v>
      </c>
      <c r="K18" s="116">
        <f t="shared" si="5"/>
        <v>5.5555555555555554</v>
      </c>
      <c r="L18" s="21">
        <f t="shared" si="6"/>
        <v>4</v>
      </c>
      <c r="M18" s="21">
        <v>4</v>
      </c>
      <c r="N18" s="116">
        <f t="shared" si="7"/>
        <v>100</v>
      </c>
      <c r="O18" s="194"/>
      <c r="P18" s="116"/>
      <c r="Q18" s="22"/>
      <c r="R18" s="23">
        <v>1</v>
      </c>
      <c r="S18" s="117">
        <f t="shared" si="13"/>
        <v>100</v>
      </c>
      <c r="T18" s="19">
        <v>4.5</v>
      </c>
      <c r="U18" s="24">
        <v>4.5</v>
      </c>
      <c r="V18" s="118">
        <f t="shared" si="14"/>
        <v>4.5</v>
      </c>
      <c r="W18" s="82">
        <v>4.3</v>
      </c>
      <c r="X18" s="24">
        <v>4.7</v>
      </c>
      <c r="Y18" s="24">
        <v>4.2</v>
      </c>
      <c r="Z18" s="24">
        <v>4.2</v>
      </c>
      <c r="AA18" s="118">
        <f t="shared" si="15"/>
        <v>4.3499999999999996</v>
      </c>
      <c r="AB18" s="82">
        <v>4.0999999999999996</v>
      </c>
      <c r="AC18" s="24">
        <v>4.5999999999999996</v>
      </c>
      <c r="AD18" s="24">
        <v>4.4000000000000004</v>
      </c>
      <c r="AE18" s="24">
        <v>3.6</v>
      </c>
      <c r="AF18" s="84">
        <v>4.3</v>
      </c>
      <c r="AG18" s="118">
        <f t="shared" si="16"/>
        <v>4.2</v>
      </c>
      <c r="AH18" s="52"/>
      <c r="AI18" s="20"/>
    </row>
    <row r="19" spans="1:37" ht="12.75" customHeight="1" x14ac:dyDescent="0.2">
      <c r="A19" s="74" t="s">
        <v>18</v>
      </c>
      <c r="B19" s="21">
        <v>16</v>
      </c>
      <c r="C19" s="21">
        <v>12</v>
      </c>
      <c r="D19" s="116">
        <f t="shared" si="11"/>
        <v>75</v>
      </c>
      <c r="E19" s="21">
        <f t="shared" si="1"/>
        <v>4</v>
      </c>
      <c r="F19" s="116">
        <f t="shared" si="2"/>
        <v>25</v>
      </c>
      <c r="G19" s="21">
        <v>15</v>
      </c>
      <c r="H19" s="21">
        <v>11</v>
      </c>
      <c r="I19" s="116">
        <f t="shared" si="12"/>
        <v>73.333333333333343</v>
      </c>
      <c r="J19" s="21">
        <f t="shared" si="4"/>
        <v>4</v>
      </c>
      <c r="K19" s="116">
        <f t="shared" si="5"/>
        <v>26.666666666666668</v>
      </c>
      <c r="L19" s="21">
        <f t="shared" si="6"/>
        <v>1</v>
      </c>
      <c r="M19" s="21">
        <v>1</v>
      </c>
      <c r="N19" s="116">
        <f t="shared" si="7"/>
        <v>100</v>
      </c>
      <c r="O19" s="194"/>
      <c r="P19" s="116"/>
      <c r="Q19" s="22"/>
      <c r="R19" s="23">
        <v>4</v>
      </c>
      <c r="S19" s="117">
        <f t="shared" si="13"/>
        <v>100</v>
      </c>
      <c r="T19" s="19">
        <v>4.4000000000000004</v>
      </c>
      <c r="U19" s="24">
        <v>4.4000000000000004</v>
      </c>
      <c r="V19" s="118">
        <f t="shared" si="14"/>
        <v>4.4000000000000004</v>
      </c>
      <c r="W19" s="82">
        <v>4.5</v>
      </c>
      <c r="X19" s="24">
        <v>4.5</v>
      </c>
      <c r="Y19" s="24">
        <v>4.4000000000000004</v>
      </c>
      <c r="Z19" s="24">
        <v>3.9</v>
      </c>
      <c r="AA19" s="118">
        <f t="shared" si="15"/>
        <v>4.3250000000000002</v>
      </c>
      <c r="AB19" s="82">
        <v>3.5</v>
      </c>
      <c r="AC19" s="24">
        <v>4</v>
      </c>
      <c r="AD19" s="24">
        <v>4.0999999999999996</v>
      </c>
      <c r="AE19" s="24">
        <v>3.8</v>
      </c>
      <c r="AF19" s="84">
        <v>4.5999999999999996</v>
      </c>
      <c r="AG19" s="118">
        <f t="shared" si="16"/>
        <v>4</v>
      </c>
      <c r="AH19" s="52">
        <v>4.8</v>
      </c>
      <c r="AI19" s="20">
        <v>4.5999999999999996</v>
      </c>
      <c r="AK19" s="102"/>
    </row>
    <row r="20" spans="1:37" ht="12.75" customHeight="1" x14ac:dyDescent="0.2">
      <c r="A20" s="74" t="s">
        <v>73</v>
      </c>
      <c r="B20" s="21">
        <v>91</v>
      </c>
      <c r="C20" s="21">
        <v>74</v>
      </c>
      <c r="D20" s="116">
        <f t="shared" si="11"/>
        <v>81.318681318681328</v>
      </c>
      <c r="E20" s="21">
        <f t="shared" si="1"/>
        <v>17</v>
      </c>
      <c r="F20" s="116">
        <f t="shared" si="2"/>
        <v>18.681318681318682</v>
      </c>
      <c r="G20" s="21">
        <v>89</v>
      </c>
      <c r="H20" s="21">
        <v>72</v>
      </c>
      <c r="I20" s="116">
        <f t="shared" si="12"/>
        <v>80.898876404494388</v>
      </c>
      <c r="J20" s="21">
        <f t="shared" si="4"/>
        <v>17</v>
      </c>
      <c r="K20" s="116">
        <f t="shared" si="5"/>
        <v>19.101123595505619</v>
      </c>
      <c r="L20" s="21">
        <f t="shared" si="6"/>
        <v>2</v>
      </c>
      <c r="M20" s="21">
        <v>2</v>
      </c>
      <c r="N20" s="116">
        <f t="shared" si="7"/>
        <v>100</v>
      </c>
      <c r="O20" s="194"/>
      <c r="P20" s="116"/>
      <c r="Q20" s="22"/>
      <c r="R20" s="23">
        <v>17</v>
      </c>
      <c r="S20" s="117">
        <f t="shared" si="13"/>
        <v>100</v>
      </c>
      <c r="T20" s="19">
        <v>4.5999999999999996</v>
      </c>
      <c r="U20" s="24">
        <v>4.5</v>
      </c>
      <c r="V20" s="118">
        <f t="shared" si="14"/>
        <v>4.55</v>
      </c>
      <c r="W20" s="82">
        <v>4.2</v>
      </c>
      <c r="X20" s="24">
        <v>4.2</v>
      </c>
      <c r="Y20" s="24">
        <v>4.4000000000000004</v>
      </c>
      <c r="Z20" s="24">
        <v>3.8</v>
      </c>
      <c r="AA20" s="118">
        <f t="shared" si="15"/>
        <v>4.1500000000000004</v>
      </c>
      <c r="AB20" s="82">
        <v>4</v>
      </c>
      <c r="AC20" s="24">
        <v>4.2</v>
      </c>
      <c r="AD20" s="24">
        <v>4.5</v>
      </c>
      <c r="AE20" s="24">
        <v>3.7</v>
      </c>
      <c r="AF20" s="84">
        <v>4.3</v>
      </c>
      <c r="AG20" s="118">
        <f t="shared" si="16"/>
        <v>4.1399999999999997</v>
      </c>
      <c r="AH20" s="52">
        <v>4.3</v>
      </c>
      <c r="AI20" s="20">
        <v>4.3</v>
      </c>
      <c r="AJ20" t="s">
        <v>77</v>
      </c>
      <c r="AK20" s="102"/>
    </row>
    <row r="21" spans="1:37" x14ac:dyDescent="0.2">
      <c r="A21" s="74" t="s">
        <v>34</v>
      </c>
      <c r="B21" s="21">
        <v>13</v>
      </c>
      <c r="C21" s="21">
        <v>12</v>
      </c>
      <c r="D21" s="116">
        <f t="shared" si="11"/>
        <v>92.307692307692307</v>
      </c>
      <c r="E21" s="21">
        <f t="shared" si="1"/>
        <v>1</v>
      </c>
      <c r="F21" s="116">
        <f t="shared" si="2"/>
        <v>7.6923076923076925</v>
      </c>
      <c r="G21" s="21">
        <v>13</v>
      </c>
      <c r="H21" s="21">
        <v>12</v>
      </c>
      <c r="I21" s="116">
        <f t="shared" si="12"/>
        <v>92.307692307692307</v>
      </c>
      <c r="J21" s="21">
        <f t="shared" si="4"/>
        <v>1</v>
      </c>
      <c r="K21" s="116">
        <f t="shared" si="5"/>
        <v>7.6923076923076925</v>
      </c>
      <c r="L21" s="194"/>
      <c r="M21" s="194"/>
      <c r="N21" s="116"/>
      <c r="O21" s="194"/>
      <c r="P21" s="116"/>
      <c r="Q21" s="22"/>
      <c r="R21" s="23">
        <v>1</v>
      </c>
      <c r="S21" s="117">
        <f t="shared" si="13"/>
        <v>100</v>
      </c>
      <c r="T21" s="19">
        <v>4.9000000000000004</v>
      </c>
      <c r="U21" s="24">
        <v>4.2</v>
      </c>
      <c r="V21" s="118">
        <f t="shared" si="14"/>
        <v>4.5500000000000007</v>
      </c>
      <c r="W21" s="82">
        <v>4.2</v>
      </c>
      <c r="X21" s="24">
        <v>4.9000000000000004</v>
      </c>
      <c r="Y21" s="24">
        <v>5</v>
      </c>
      <c r="Z21" s="24">
        <v>4.5999999999999996</v>
      </c>
      <c r="AA21" s="118">
        <f t="shared" si="15"/>
        <v>4.6750000000000007</v>
      </c>
      <c r="AB21" s="82">
        <v>4.3</v>
      </c>
      <c r="AC21" s="24">
        <v>4.3</v>
      </c>
      <c r="AD21" s="24">
        <v>4.8</v>
      </c>
      <c r="AE21" s="24">
        <v>4.2</v>
      </c>
      <c r="AF21" s="84">
        <v>4.3</v>
      </c>
      <c r="AG21" s="118">
        <f t="shared" si="16"/>
        <v>4.38</v>
      </c>
      <c r="AH21" s="52">
        <v>4.4000000000000004</v>
      </c>
      <c r="AI21" s="20">
        <v>4.5</v>
      </c>
    </row>
    <row r="22" spans="1:37" x14ac:dyDescent="0.2">
      <c r="A22" s="74" t="s">
        <v>20</v>
      </c>
      <c r="B22" s="21">
        <v>28</v>
      </c>
      <c r="C22" s="21">
        <v>23</v>
      </c>
      <c r="D22" s="116">
        <f t="shared" si="11"/>
        <v>82.142857142857153</v>
      </c>
      <c r="E22" s="21">
        <f t="shared" si="1"/>
        <v>5</v>
      </c>
      <c r="F22" s="116">
        <f t="shared" si="2"/>
        <v>17.857142857142858</v>
      </c>
      <c r="G22" s="21">
        <v>24</v>
      </c>
      <c r="H22" s="21">
        <v>24</v>
      </c>
      <c r="I22" s="116">
        <f t="shared" si="12"/>
        <v>100</v>
      </c>
      <c r="J22" s="194"/>
      <c r="K22" s="116"/>
      <c r="L22" s="21">
        <f t="shared" si="6"/>
        <v>4</v>
      </c>
      <c r="M22" s="21">
        <v>4</v>
      </c>
      <c r="N22" s="116">
        <f t="shared" si="7"/>
        <v>100</v>
      </c>
      <c r="O22" s="194"/>
      <c r="P22" s="116"/>
      <c r="Q22" s="22"/>
      <c r="R22" s="23">
        <v>5</v>
      </c>
      <c r="S22" s="117">
        <f t="shared" si="13"/>
        <v>100</v>
      </c>
      <c r="T22" s="19">
        <v>4.5</v>
      </c>
      <c r="U22" s="24">
        <v>4.3</v>
      </c>
      <c r="V22" s="118">
        <f t="shared" si="14"/>
        <v>4.4000000000000004</v>
      </c>
      <c r="W22" s="82">
        <v>4.0999999999999996</v>
      </c>
      <c r="X22" s="24">
        <v>4.5</v>
      </c>
      <c r="Y22" s="24">
        <v>4.5999999999999996</v>
      </c>
      <c r="Z22" s="24">
        <v>4</v>
      </c>
      <c r="AA22" s="118">
        <f t="shared" si="15"/>
        <v>4.3</v>
      </c>
      <c r="AB22" s="82">
        <v>4.3</v>
      </c>
      <c r="AC22" s="24">
        <v>4.4000000000000004</v>
      </c>
      <c r="AD22" s="24">
        <v>4.7</v>
      </c>
      <c r="AE22" s="84">
        <v>3.8</v>
      </c>
      <c r="AF22" s="84">
        <v>4.3</v>
      </c>
      <c r="AG22" s="118">
        <f t="shared" si="16"/>
        <v>4.3</v>
      </c>
      <c r="AH22" s="52">
        <v>4.5</v>
      </c>
      <c r="AI22" s="20">
        <v>4.4000000000000004</v>
      </c>
    </row>
    <row r="23" spans="1:37" x14ac:dyDescent="0.2">
      <c r="A23" s="74" t="s">
        <v>33</v>
      </c>
      <c r="B23" s="21">
        <v>18</v>
      </c>
      <c r="C23" s="21">
        <v>17</v>
      </c>
      <c r="D23" s="116">
        <f t="shared" si="11"/>
        <v>94.444444444444443</v>
      </c>
      <c r="E23" s="21">
        <f t="shared" si="1"/>
        <v>1</v>
      </c>
      <c r="F23" s="116">
        <f t="shared" si="2"/>
        <v>5.5555555555555554</v>
      </c>
      <c r="G23" s="21">
        <v>16</v>
      </c>
      <c r="H23" s="21">
        <v>15</v>
      </c>
      <c r="I23" s="116">
        <f t="shared" si="12"/>
        <v>93.75</v>
      </c>
      <c r="J23" s="21">
        <f t="shared" si="4"/>
        <v>1</v>
      </c>
      <c r="K23" s="116">
        <f t="shared" si="5"/>
        <v>6.25</v>
      </c>
      <c r="L23" s="21">
        <f t="shared" si="6"/>
        <v>2</v>
      </c>
      <c r="M23" s="21">
        <v>2</v>
      </c>
      <c r="N23" s="116">
        <f t="shared" si="7"/>
        <v>100</v>
      </c>
      <c r="O23" s="194"/>
      <c r="P23" s="116"/>
      <c r="Q23" s="22"/>
      <c r="R23" s="23">
        <v>1</v>
      </c>
      <c r="S23" s="117">
        <f t="shared" si="13"/>
        <v>100</v>
      </c>
      <c r="T23" s="19">
        <v>4.5999999999999996</v>
      </c>
      <c r="U23" s="24">
        <v>4.4000000000000004</v>
      </c>
      <c r="V23" s="118">
        <f t="shared" si="14"/>
        <v>4.5</v>
      </c>
      <c r="W23" s="82">
        <v>4.5</v>
      </c>
      <c r="X23" s="24">
        <v>4.9000000000000004</v>
      </c>
      <c r="Y23" s="24">
        <v>4.7</v>
      </c>
      <c r="Z23" s="24">
        <v>4.4000000000000004</v>
      </c>
      <c r="AA23" s="118">
        <f t="shared" si="15"/>
        <v>4.625</v>
      </c>
      <c r="AB23" s="82">
        <v>3.8</v>
      </c>
      <c r="AC23" s="24">
        <v>4</v>
      </c>
      <c r="AD23" s="24">
        <v>4.8</v>
      </c>
      <c r="AE23" s="24">
        <v>3.7</v>
      </c>
      <c r="AF23" s="84">
        <v>4.8</v>
      </c>
      <c r="AG23" s="118">
        <f t="shared" si="16"/>
        <v>4.2200000000000006</v>
      </c>
      <c r="AH23" s="52">
        <v>4.7</v>
      </c>
      <c r="AI23" s="20">
        <v>4.4000000000000004</v>
      </c>
    </row>
    <row r="24" spans="1:37" x14ac:dyDescent="0.2">
      <c r="A24" s="74" t="s">
        <v>21</v>
      </c>
      <c r="B24" s="21">
        <v>31</v>
      </c>
      <c r="C24" s="21">
        <v>28</v>
      </c>
      <c r="D24" s="116">
        <f t="shared" si="11"/>
        <v>90.322580645161281</v>
      </c>
      <c r="E24" s="21">
        <f t="shared" si="1"/>
        <v>3</v>
      </c>
      <c r="F24" s="116">
        <f t="shared" si="2"/>
        <v>9.6774193548387082</v>
      </c>
      <c r="G24" s="21">
        <v>30</v>
      </c>
      <c r="H24" s="21">
        <v>27</v>
      </c>
      <c r="I24" s="116">
        <f t="shared" si="12"/>
        <v>90</v>
      </c>
      <c r="J24" s="21">
        <f t="shared" si="4"/>
        <v>3</v>
      </c>
      <c r="K24" s="116">
        <f t="shared" si="5"/>
        <v>10</v>
      </c>
      <c r="L24" s="21">
        <f t="shared" si="6"/>
        <v>1</v>
      </c>
      <c r="M24" s="21">
        <v>1</v>
      </c>
      <c r="N24" s="116">
        <f t="shared" si="7"/>
        <v>100</v>
      </c>
      <c r="O24" s="194"/>
      <c r="P24" s="116"/>
      <c r="Q24" s="22"/>
      <c r="R24" s="23">
        <v>3</v>
      </c>
      <c r="S24" s="117">
        <f t="shared" si="13"/>
        <v>100</v>
      </c>
      <c r="T24" s="19">
        <v>4.8</v>
      </c>
      <c r="U24" s="24">
        <v>4.8</v>
      </c>
      <c r="V24" s="118">
        <f t="shared" si="14"/>
        <v>4.8</v>
      </c>
      <c r="W24" s="82">
        <v>4.3</v>
      </c>
      <c r="X24" s="24">
        <v>4.4000000000000004</v>
      </c>
      <c r="Y24" s="24">
        <v>4.9000000000000004</v>
      </c>
      <c r="Z24" s="24">
        <v>4.3</v>
      </c>
      <c r="AA24" s="118">
        <f t="shared" si="15"/>
        <v>4.4749999999999996</v>
      </c>
      <c r="AB24" s="82">
        <v>3.9</v>
      </c>
      <c r="AC24" s="24">
        <v>4.5</v>
      </c>
      <c r="AD24" s="24">
        <v>4.9000000000000004</v>
      </c>
      <c r="AE24" s="24">
        <v>3.7</v>
      </c>
      <c r="AF24" s="84">
        <v>4.7</v>
      </c>
      <c r="AG24" s="118">
        <f t="shared" si="16"/>
        <v>4.34</v>
      </c>
      <c r="AH24" s="52">
        <v>4.8</v>
      </c>
      <c r="AI24" s="20">
        <v>4.5</v>
      </c>
    </row>
    <row r="25" spans="1:37" x14ac:dyDescent="0.2">
      <c r="A25" s="74" t="s">
        <v>22</v>
      </c>
      <c r="B25" s="21">
        <v>45</v>
      </c>
      <c r="C25" s="21">
        <v>37</v>
      </c>
      <c r="D25" s="116">
        <f t="shared" si="11"/>
        <v>82.222222222222229</v>
      </c>
      <c r="E25" s="21">
        <f t="shared" si="1"/>
        <v>8</v>
      </c>
      <c r="F25" s="116">
        <f t="shared" si="2"/>
        <v>17.777777777777779</v>
      </c>
      <c r="G25" s="21">
        <v>3</v>
      </c>
      <c r="H25" s="21">
        <v>2</v>
      </c>
      <c r="I25" s="116">
        <f t="shared" si="12"/>
        <v>66.666666666666671</v>
      </c>
      <c r="J25" s="21">
        <f t="shared" si="4"/>
        <v>1</v>
      </c>
      <c r="K25" s="116">
        <f t="shared" si="5"/>
        <v>33.333333333333336</v>
      </c>
      <c r="L25" s="21">
        <v>1</v>
      </c>
      <c r="M25" s="21">
        <v>1</v>
      </c>
      <c r="N25" s="116">
        <f t="shared" ref="N25" si="17">SUM(100/L25)*M25</f>
        <v>100</v>
      </c>
      <c r="O25" s="194"/>
      <c r="P25" s="116"/>
      <c r="Q25" s="22"/>
      <c r="R25" s="23">
        <v>8</v>
      </c>
      <c r="S25" s="117">
        <f t="shared" si="13"/>
        <v>100</v>
      </c>
      <c r="T25" s="19">
        <v>4.5</v>
      </c>
      <c r="U25" s="19">
        <v>4.4000000000000004</v>
      </c>
      <c r="V25" s="118">
        <v>4.5999999999999996</v>
      </c>
      <c r="W25" s="20">
        <v>4.5999999999999996</v>
      </c>
      <c r="X25" s="19">
        <v>4.2</v>
      </c>
      <c r="Y25" s="19">
        <v>4.3</v>
      </c>
      <c r="Z25" s="19">
        <v>4.4000000000000004</v>
      </c>
      <c r="AA25" s="118">
        <f t="shared" si="15"/>
        <v>4.375</v>
      </c>
      <c r="AB25" s="20">
        <v>3.8</v>
      </c>
      <c r="AC25" s="19">
        <v>4.4000000000000004</v>
      </c>
      <c r="AD25" s="19">
        <v>4.7</v>
      </c>
      <c r="AE25" s="19">
        <v>3.5</v>
      </c>
      <c r="AF25" s="52">
        <v>4.0999999999999996</v>
      </c>
      <c r="AG25" s="118">
        <f t="shared" si="16"/>
        <v>4.0999999999999996</v>
      </c>
      <c r="AH25" s="52">
        <v>4.5</v>
      </c>
      <c r="AI25" s="20">
        <v>4.5999999999999996</v>
      </c>
    </row>
    <row r="26" spans="1:37" x14ac:dyDescent="0.2">
      <c r="A26" s="74" t="s">
        <v>36</v>
      </c>
      <c r="B26" s="21">
        <v>4</v>
      </c>
      <c r="C26" s="21">
        <v>4</v>
      </c>
      <c r="D26" s="116">
        <f t="shared" si="11"/>
        <v>100</v>
      </c>
      <c r="E26" s="194"/>
      <c r="F26" s="116"/>
      <c r="G26" s="21">
        <v>4</v>
      </c>
      <c r="H26" s="21">
        <v>4</v>
      </c>
      <c r="I26" s="116">
        <f t="shared" si="12"/>
        <v>100</v>
      </c>
      <c r="J26" s="194"/>
      <c r="K26" s="116"/>
      <c r="L26" s="194"/>
      <c r="M26" s="194"/>
      <c r="N26" s="116"/>
      <c r="O26" s="194"/>
      <c r="P26" s="116"/>
      <c r="Q26" s="22"/>
      <c r="R26" s="194"/>
      <c r="S26" s="117"/>
      <c r="T26" s="19">
        <v>4.25</v>
      </c>
      <c r="U26" s="24">
        <v>4.38</v>
      </c>
      <c r="V26" s="118">
        <f t="shared" si="14"/>
        <v>4.3149999999999995</v>
      </c>
      <c r="W26" s="82">
        <v>4.5999999999999996</v>
      </c>
      <c r="X26" s="24">
        <v>4.3</v>
      </c>
      <c r="Y26" s="24">
        <v>3.1</v>
      </c>
      <c r="Z26" s="24">
        <v>4.5</v>
      </c>
      <c r="AA26" s="118">
        <f t="shared" si="15"/>
        <v>4.125</v>
      </c>
      <c r="AB26" s="82">
        <v>4.5999999999999996</v>
      </c>
      <c r="AC26" s="24">
        <v>4.8</v>
      </c>
      <c r="AD26" s="24">
        <v>4.9000000000000004</v>
      </c>
      <c r="AE26" s="24">
        <v>4</v>
      </c>
      <c r="AF26" s="84">
        <v>4.5</v>
      </c>
      <c r="AG26" s="118">
        <f t="shared" si="16"/>
        <v>4.5599999999999996</v>
      </c>
      <c r="AH26" s="52">
        <v>4.7</v>
      </c>
      <c r="AI26" s="20">
        <v>4.5</v>
      </c>
    </row>
    <row r="27" spans="1:37" x14ac:dyDescent="0.2">
      <c r="A27" s="74" t="s">
        <v>23</v>
      </c>
      <c r="B27" s="21">
        <v>99</v>
      </c>
      <c r="C27" s="21">
        <v>84</v>
      </c>
      <c r="D27" s="116">
        <f t="shared" si="11"/>
        <v>84.848484848484858</v>
      </c>
      <c r="E27" s="21">
        <f t="shared" si="1"/>
        <v>15</v>
      </c>
      <c r="F27" s="116">
        <f t="shared" si="2"/>
        <v>15.151515151515152</v>
      </c>
      <c r="G27" s="21">
        <v>89</v>
      </c>
      <c r="H27" s="21">
        <v>77</v>
      </c>
      <c r="I27" s="116">
        <f t="shared" si="12"/>
        <v>86.516853932584269</v>
      </c>
      <c r="J27" s="21">
        <f t="shared" si="4"/>
        <v>12</v>
      </c>
      <c r="K27" s="116">
        <f t="shared" si="5"/>
        <v>13.483146067415731</v>
      </c>
      <c r="L27" s="21">
        <f t="shared" si="6"/>
        <v>10</v>
      </c>
      <c r="M27" s="21">
        <v>7</v>
      </c>
      <c r="N27" s="116">
        <f t="shared" si="7"/>
        <v>70</v>
      </c>
      <c r="O27" s="21">
        <f t="shared" si="8"/>
        <v>3</v>
      </c>
      <c r="P27" s="116">
        <f t="shared" si="9"/>
        <v>30</v>
      </c>
      <c r="Q27" s="22"/>
      <c r="R27" s="23">
        <v>14</v>
      </c>
      <c r="S27" s="117">
        <f t="shared" si="13"/>
        <v>93.333333333333343</v>
      </c>
      <c r="T27" s="19">
        <v>4.5999999999999996</v>
      </c>
      <c r="U27" s="24">
        <v>4.4000000000000004</v>
      </c>
      <c r="V27" s="118">
        <f t="shared" si="14"/>
        <v>4.5</v>
      </c>
      <c r="W27" s="82">
        <v>4.2</v>
      </c>
      <c r="X27" s="24">
        <v>4.3</v>
      </c>
      <c r="Y27" s="24">
        <v>4.4000000000000004</v>
      </c>
      <c r="Z27" s="24">
        <v>4.2</v>
      </c>
      <c r="AA27" s="118">
        <v>4.2</v>
      </c>
      <c r="AB27" s="82">
        <v>3.8</v>
      </c>
      <c r="AC27" s="24">
        <v>4.0999999999999996</v>
      </c>
      <c r="AD27" s="24">
        <v>4.3</v>
      </c>
      <c r="AE27" s="24">
        <v>3.6</v>
      </c>
      <c r="AF27" s="84">
        <v>4</v>
      </c>
      <c r="AG27" s="118">
        <f t="shared" si="16"/>
        <v>3.9599999999999995</v>
      </c>
      <c r="AH27" s="52">
        <v>4.7</v>
      </c>
      <c r="AI27" s="20">
        <v>4.5</v>
      </c>
    </row>
    <row r="28" spans="1:37" x14ac:dyDescent="0.2">
      <c r="A28" s="74" t="s">
        <v>24</v>
      </c>
      <c r="B28" s="21">
        <v>51</v>
      </c>
      <c r="C28" s="21">
        <v>47</v>
      </c>
      <c r="D28" s="116">
        <f t="shared" si="11"/>
        <v>92.156862745098039</v>
      </c>
      <c r="E28" s="21">
        <f t="shared" si="1"/>
        <v>4</v>
      </c>
      <c r="F28" s="116">
        <f t="shared" si="2"/>
        <v>7.8431372549019605</v>
      </c>
      <c r="G28" s="21">
        <v>44</v>
      </c>
      <c r="H28" s="21">
        <v>40</v>
      </c>
      <c r="I28" s="116">
        <f t="shared" si="12"/>
        <v>90.909090909090921</v>
      </c>
      <c r="J28" s="21">
        <f t="shared" si="4"/>
        <v>4</v>
      </c>
      <c r="K28" s="116">
        <f t="shared" si="5"/>
        <v>9.0909090909090917</v>
      </c>
      <c r="L28" s="21">
        <f t="shared" si="6"/>
        <v>7</v>
      </c>
      <c r="M28" s="21">
        <v>7</v>
      </c>
      <c r="N28" s="116">
        <f t="shared" si="7"/>
        <v>100</v>
      </c>
      <c r="O28" s="194"/>
      <c r="P28" s="116"/>
      <c r="Q28" s="22"/>
      <c r="R28" s="23">
        <v>4</v>
      </c>
      <c r="S28" s="117">
        <f t="shared" si="13"/>
        <v>100</v>
      </c>
      <c r="T28" s="19">
        <v>4.5</v>
      </c>
      <c r="U28" s="24">
        <v>4.5999999999999996</v>
      </c>
      <c r="V28" s="118">
        <f t="shared" si="14"/>
        <v>4.55</v>
      </c>
      <c r="W28" s="82">
        <v>4.0999999999999996</v>
      </c>
      <c r="X28" s="24">
        <v>4.7</v>
      </c>
      <c r="Y28" s="24">
        <v>4.5999999999999996</v>
      </c>
      <c r="Z28" s="24">
        <v>4.7</v>
      </c>
      <c r="AA28" s="118">
        <f t="shared" si="15"/>
        <v>4.5250000000000004</v>
      </c>
      <c r="AB28" s="82">
        <v>4.4000000000000004</v>
      </c>
      <c r="AC28" s="24">
        <v>4.5999999999999996</v>
      </c>
      <c r="AD28" s="24">
        <v>4.7</v>
      </c>
      <c r="AE28" s="24">
        <v>4.0999999999999996</v>
      </c>
      <c r="AF28" s="84">
        <v>4</v>
      </c>
      <c r="AG28" s="118">
        <f t="shared" si="16"/>
        <v>4.3599999999999994</v>
      </c>
      <c r="AH28" s="52">
        <v>4.4000000000000004</v>
      </c>
      <c r="AI28" s="20">
        <v>4.5</v>
      </c>
    </row>
    <row r="29" spans="1:37" x14ac:dyDescent="0.2">
      <c r="A29" s="74" t="s">
        <v>25</v>
      </c>
      <c r="B29" s="21">
        <v>17</v>
      </c>
      <c r="C29" s="21">
        <v>15</v>
      </c>
      <c r="D29" s="116">
        <f t="shared" ref="D29" si="18">SUM(100/B29)*C29</f>
        <v>88.235294117647072</v>
      </c>
      <c r="E29" s="21">
        <f t="shared" ref="E29" si="19">B29-C29</f>
        <v>2</v>
      </c>
      <c r="F29" s="116">
        <f t="shared" ref="F29" si="20">SUM(100/B29)*E29</f>
        <v>11.764705882352942</v>
      </c>
      <c r="G29" s="21">
        <v>14</v>
      </c>
      <c r="H29" s="21">
        <v>12</v>
      </c>
      <c r="I29" s="116">
        <f t="shared" ref="I29" si="21">SUM(100/G29)*H29</f>
        <v>85.714285714285722</v>
      </c>
      <c r="J29" s="21">
        <f t="shared" si="4"/>
        <v>2</v>
      </c>
      <c r="K29" s="116">
        <f t="shared" ref="K29" si="22">SUM(100/G29)*J29</f>
        <v>14.285714285714286</v>
      </c>
      <c r="L29" s="21">
        <f t="shared" ref="L29" si="23">B29-G29</f>
        <v>3</v>
      </c>
      <c r="M29" s="21">
        <v>3</v>
      </c>
      <c r="N29" s="116">
        <f t="shared" ref="N29" si="24">SUM(100/L29)*M29</f>
        <v>100</v>
      </c>
      <c r="O29" s="194"/>
      <c r="P29" s="116"/>
      <c r="Q29" s="22"/>
      <c r="R29" s="23">
        <v>2</v>
      </c>
      <c r="S29" s="117">
        <f t="shared" si="13"/>
        <v>100</v>
      </c>
      <c r="T29" s="19">
        <v>4.4000000000000004</v>
      </c>
      <c r="U29" s="24">
        <v>4.8</v>
      </c>
      <c r="V29" s="118">
        <f t="shared" si="14"/>
        <v>4.5999999999999996</v>
      </c>
      <c r="W29" s="82">
        <v>4.4000000000000004</v>
      </c>
      <c r="X29" s="24">
        <v>3.8</v>
      </c>
      <c r="Y29" s="24">
        <v>4.2</v>
      </c>
      <c r="Z29" s="24">
        <v>4.5</v>
      </c>
      <c r="AA29" s="118">
        <f t="shared" si="15"/>
        <v>4.2249999999999996</v>
      </c>
      <c r="AB29" s="82">
        <v>4</v>
      </c>
      <c r="AC29" s="24">
        <v>4.3</v>
      </c>
      <c r="AD29" s="24">
        <v>4.5</v>
      </c>
      <c r="AE29" s="24">
        <v>3.9</v>
      </c>
      <c r="AF29" s="84">
        <v>4.9000000000000004</v>
      </c>
      <c r="AG29" s="118">
        <f t="shared" si="16"/>
        <v>4.32</v>
      </c>
      <c r="AH29" s="52">
        <v>4.4000000000000004</v>
      </c>
      <c r="AI29" s="20">
        <v>4.3</v>
      </c>
    </row>
    <row r="30" spans="1:37" x14ac:dyDescent="0.2">
      <c r="A30" s="74" t="s">
        <v>26</v>
      </c>
      <c r="B30" s="21">
        <v>170</v>
      </c>
      <c r="C30" s="21">
        <v>109</v>
      </c>
      <c r="D30" s="116">
        <f t="shared" si="11"/>
        <v>64.117647058823536</v>
      </c>
      <c r="E30" s="21">
        <f t="shared" si="1"/>
        <v>61</v>
      </c>
      <c r="F30" s="116">
        <f t="shared" si="2"/>
        <v>35.882352941176471</v>
      </c>
      <c r="G30" s="21">
        <v>135</v>
      </c>
      <c r="H30" s="21">
        <v>91</v>
      </c>
      <c r="I30" s="116">
        <f t="shared" si="12"/>
        <v>67.407407407407405</v>
      </c>
      <c r="J30" s="21">
        <f t="shared" ref="J30" si="25">G30-H30</f>
        <v>44</v>
      </c>
      <c r="K30" s="116">
        <f t="shared" si="5"/>
        <v>32.592592592592588</v>
      </c>
      <c r="L30" s="21">
        <f t="shared" si="6"/>
        <v>35</v>
      </c>
      <c r="M30" s="21">
        <v>18</v>
      </c>
      <c r="N30" s="116">
        <f t="shared" si="7"/>
        <v>51.428571428571431</v>
      </c>
      <c r="O30" s="21">
        <f t="shared" si="8"/>
        <v>17</v>
      </c>
      <c r="P30" s="116">
        <f t="shared" si="9"/>
        <v>48.571428571428569</v>
      </c>
      <c r="Q30" s="22"/>
      <c r="R30" s="23">
        <v>50</v>
      </c>
      <c r="S30" s="117">
        <f t="shared" si="13"/>
        <v>81.967213114754102</v>
      </c>
      <c r="T30" s="19">
        <v>4.5</v>
      </c>
      <c r="U30" s="24">
        <v>4.2</v>
      </c>
      <c r="V30" s="118">
        <f t="shared" si="14"/>
        <v>4.3499999999999996</v>
      </c>
      <c r="W30" s="82">
        <v>3.9</v>
      </c>
      <c r="X30" s="24">
        <v>4.0999999999999996</v>
      </c>
      <c r="Y30" s="24">
        <v>3.7</v>
      </c>
      <c r="Z30" s="24">
        <v>4.4000000000000004</v>
      </c>
      <c r="AA30" s="118">
        <f t="shared" si="15"/>
        <v>4.0250000000000004</v>
      </c>
      <c r="AB30" s="82">
        <v>3.9</v>
      </c>
      <c r="AC30" s="24">
        <v>4</v>
      </c>
      <c r="AD30" s="24">
        <v>4.5</v>
      </c>
      <c r="AE30" s="24">
        <v>3.7</v>
      </c>
      <c r="AF30" s="84">
        <v>4</v>
      </c>
      <c r="AG30" s="118">
        <f t="shared" si="16"/>
        <v>4.0200000000000005</v>
      </c>
      <c r="AH30" s="52">
        <v>4.5</v>
      </c>
      <c r="AI30" s="20">
        <v>4.5</v>
      </c>
      <c r="AJ30" s="49"/>
    </row>
    <row r="31" spans="1:37" x14ac:dyDescent="0.2">
      <c r="A31" s="74" t="s">
        <v>27</v>
      </c>
      <c r="B31" s="21">
        <v>85</v>
      </c>
      <c r="C31" s="21">
        <v>74</v>
      </c>
      <c r="D31" s="116">
        <f t="shared" ref="D31" si="26">SUM(100/B31)*C31</f>
        <v>87.058823529411768</v>
      </c>
      <c r="E31" s="21">
        <f t="shared" ref="E31" si="27">B31-C31</f>
        <v>11</v>
      </c>
      <c r="F31" s="116">
        <f t="shared" ref="F31" si="28">SUM(100/B31)*E31</f>
        <v>12.941176470588236</v>
      </c>
      <c r="G31" s="21">
        <v>42</v>
      </c>
      <c r="H31" s="21">
        <v>41</v>
      </c>
      <c r="I31" s="116">
        <f t="shared" ref="I31" si="29">SUM(100/G31)*H31</f>
        <v>97.61904761904762</v>
      </c>
      <c r="J31" s="21">
        <f t="shared" ref="J31" si="30">G31-H31</f>
        <v>1</v>
      </c>
      <c r="K31" s="116">
        <f t="shared" ref="K31" si="31">SUM(100/G31)*J31</f>
        <v>2.3809523809523809</v>
      </c>
      <c r="L31" s="21">
        <v>4</v>
      </c>
      <c r="M31" s="21">
        <v>3</v>
      </c>
      <c r="N31" s="116">
        <f t="shared" ref="N31" si="32">SUM(100/L31)*M31</f>
        <v>75</v>
      </c>
      <c r="O31" s="21">
        <f t="shared" ref="O31" si="33">L31-M31</f>
        <v>1</v>
      </c>
      <c r="P31" s="116">
        <f t="shared" ref="P31" si="34">SUM(100/L31)*O31</f>
        <v>25</v>
      </c>
      <c r="Q31" s="193"/>
      <c r="R31" s="23">
        <v>9</v>
      </c>
      <c r="S31" s="117"/>
      <c r="T31" s="19">
        <v>4.4000000000000004</v>
      </c>
      <c r="U31" s="19">
        <v>4.5</v>
      </c>
      <c r="V31" s="118">
        <f t="shared" si="14"/>
        <v>4.45</v>
      </c>
      <c r="W31" s="19">
        <v>4.3</v>
      </c>
      <c r="X31" s="19">
        <v>4.3</v>
      </c>
      <c r="Y31" s="19">
        <v>4.5</v>
      </c>
      <c r="Z31" s="19">
        <v>4.0999999999999996</v>
      </c>
      <c r="AA31" s="118">
        <f t="shared" si="15"/>
        <v>4.3</v>
      </c>
      <c r="AB31" s="19">
        <v>4</v>
      </c>
      <c r="AC31" s="19">
        <v>4.4000000000000004</v>
      </c>
      <c r="AD31" s="19">
        <v>5.0999999999999996</v>
      </c>
      <c r="AE31" s="19">
        <v>3.8</v>
      </c>
      <c r="AF31" s="19">
        <v>5.0999999999999996</v>
      </c>
      <c r="AG31" s="118">
        <f t="shared" si="16"/>
        <v>4.4799999999999995</v>
      </c>
      <c r="AH31" s="52">
        <v>4.5999999999999996</v>
      </c>
      <c r="AI31" s="20">
        <v>4.4000000000000004</v>
      </c>
    </row>
    <row r="32" spans="1:37" s="140" customFormat="1" ht="12" x14ac:dyDescent="0.2">
      <c r="A32" s="135" t="s">
        <v>28</v>
      </c>
      <c r="B32" s="128">
        <f>SUM(B8:B31)</f>
        <v>1081</v>
      </c>
      <c r="C32" s="128">
        <f>SUM(C8:C31)</f>
        <v>908</v>
      </c>
      <c r="D32" s="136">
        <f>(100/B32)*C32</f>
        <v>83.996299722479179</v>
      </c>
      <c r="E32" s="137">
        <f>SUM(E8:E31)</f>
        <v>173</v>
      </c>
      <c r="F32" s="136">
        <f>(100/B32)*E32</f>
        <v>16.003700277520814</v>
      </c>
      <c r="G32" s="128">
        <f>SUM(G8:G31)</f>
        <v>894</v>
      </c>
      <c r="H32" s="128">
        <f>SUM(H8:H31)</f>
        <v>769</v>
      </c>
      <c r="I32" s="136">
        <f>(100/G32)*H32</f>
        <v>86.017897091722588</v>
      </c>
      <c r="J32" s="128">
        <f>SUM(J8:J31)</f>
        <v>125</v>
      </c>
      <c r="K32" s="136">
        <f>(100/G32)*J32</f>
        <v>13.982102908277405</v>
      </c>
      <c r="L32" s="128">
        <f>SUM(L8:L31)</f>
        <v>107</v>
      </c>
      <c r="M32" s="128">
        <f>SUM(M8:M31)</f>
        <v>81</v>
      </c>
      <c r="N32" s="136">
        <f>(100/L32)*M32</f>
        <v>75.700934579439249</v>
      </c>
      <c r="O32" s="128">
        <f>SUM(O8:O31)</f>
        <v>26</v>
      </c>
      <c r="P32" s="136">
        <f>(100/L32)*O32</f>
        <v>24.299065420560748</v>
      </c>
      <c r="Q32" s="22"/>
      <c r="R32" s="128">
        <f>SUM(R8:R31)</f>
        <v>148</v>
      </c>
      <c r="S32" s="138">
        <f>(100/E32)*R32</f>
        <v>85.549132947976886</v>
      </c>
      <c r="T32" s="139">
        <f>AVERAGE(T8:T31)</f>
        <v>4.5170833333333329</v>
      </c>
      <c r="U32" s="139">
        <f>AVERAGE(U8:U31)</f>
        <v>4.45695652173913</v>
      </c>
      <c r="V32" s="125">
        <f>AVERAGE(T32:U32)</f>
        <v>4.487019927536231</v>
      </c>
      <c r="W32" s="139">
        <f t="shared" ref="W32:Z32" si="35">AVERAGE(W8:W31)</f>
        <v>4.3624999999999998</v>
      </c>
      <c r="X32" s="139">
        <f t="shared" si="35"/>
        <v>4.4333333333333336</v>
      </c>
      <c r="Y32" s="139">
        <f t="shared" si="35"/>
        <v>4.4416666666666673</v>
      </c>
      <c r="Z32" s="139">
        <f t="shared" si="35"/>
        <v>4.3041666666666663</v>
      </c>
      <c r="AA32" s="125">
        <f>AVERAGE(W32:Z32)</f>
        <v>4.385416666666667</v>
      </c>
      <c r="AB32" s="139">
        <f t="shared" ref="AB32" si="36">AVERAGE(AB8:AB31)</f>
        <v>3.9749999999999996</v>
      </c>
      <c r="AC32" s="139">
        <f t="shared" ref="AC32" si="37">AVERAGE(AC8:AC31)</f>
        <v>4.2791666666666659</v>
      </c>
      <c r="AD32" s="139">
        <f t="shared" ref="AD32" si="38">AVERAGE(AD8:AD31)</f>
        <v>4.6750000000000007</v>
      </c>
      <c r="AE32" s="139">
        <f t="shared" ref="AE32" si="39">AVERAGE(AE8:AE31)</f>
        <v>3.7749999999999999</v>
      </c>
      <c r="AF32" s="139">
        <f>AVERAGE(AF8:AF31)</f>
        <v>4.4291666666666663</v>
      </c>
      <c r="AG32" s="125">
        <f>AVERAGE(AB32:AF32)</f>
        <v>4.2266666666666666</v>
      </c>
    </row>
  </sheetData>
  <sheetProtection algorithmName="SHA-512" hashValue="409R3mYiYH8ewEVPQLkMN3N9VY9M/t+Ixxquop/r3dn68tQ7cDBa17P57PvhPKFNcPiYEGQzCiwuAWmAxDPdLg==" saltValue="QC04gL6lawqmm8H7rG4RKA==" spinCount="100000" sheet="1" objects="1" scenarios="1"/>
  <phoneticPr fontId="9" type="noConversion"/>
  <pageMargins left="0.31496062992125984" right="0.31496062992125984" top="0.55118110236220474" bottom="0.19685039370078741" header="0.31496062992125984" footer="0.31496062992125984"/>
  <pageSetup paperSize="9" scale="8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3"/>
  <sheetViews>
    <sheetView zoomScale="120" zoomScaleNormal="120" workbookViewId="0">
      <pane ySplit="7" topLeftCell="A8" activePane="bottomLeft" state="frozen"/>
      <selection activeCell="Y10" sqref="Y10"/>
      <selection pane="bottomLeft" activeCell="F29" sqref="F29"/>
    </sheetView>
  </sheetViews>
  <sheetFormatPr baseColWidth="10" defaultRowHeight="12.75" x14ac:dyDescent="0.2"/>
  <cols>
    <col min="1" max="1" width="13.28515625" style="65" customWidth="1"/>
    <col min="2" max="3" width="4.7109375" style="65" customWidth="1"/>
    <col min="4" max="4" width="5.28515625" style="65" customWidth="1"/>
    <col min="5" max="5" width="4.7109375" style="65" customWidth="1"/>
    <col min="6" max="6" width="5.28515625" style="65" customWidth="1"/>
    <col min="7" max="8" width="4.7109375" style="65" customWidth="1"/>
    <col min="9" max="9" width="5" style="65" customWidth="1"/>
    <col min="10" max="11" width="4.7109375" style="65" customWidth="1"/>
    <col min="12" max="12" width="4.7109375" customWidth="1"/>
    <col min="13" max="13" width="4.140625" customWidth="1"/>
    <col min="14" max="14" width="5.28515625" customWidth="1"/>
    <col min="15" max="15" width="3.7109375" customWidth="1"/>
    <col min="16" max="16" width="4" customWidth="1"/>
    <col min="17" max="17" width="4.7109375" customWidth="1"/>
    <col min="18" max="18" width="4.28515625" customWidth="1"/>
    <col min="19" max="19" width="4" customWidth="1"/>
    <col min="20" max="21" width="4.7109375" customWidth="1"/>
    <col min="22" max="22" width="5.140625" customWidth="1"/>
    <col min="23" max="33" width="4.7109375" customWidth="1"/>
    <col min="34" max="35" width="4.7109375" hidden="1" customWidth="1"/>
  </cols>
  <sheetData>
    <row r="1" spans="1:35" x14ac:dyDescent="0.2">
      <c r="A1" s="87" t="s">
        <v>0</v>
      </c>
      <c r="B1" s="88"/>
      <c r="C1" s="88"/>
      <c r="D1" s="89"/>
      <c r="E1" s="88"/>
      <c r="F1" s="88"/>
      <c r="G1" s="88"/>
      <c r="H1" s="88"/>
      <c r="I1" s="88"/>
      <c r="J1" s="88"/>
      <c r="K1" s="8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5" x14ac:dyDescent="0.2">
      <c r="A2" s="87" t="s">
        <v>75</v>
      </c>
      <c r="B2" s="88"/>
      <c r="C2" s="88"/>
      <c r="D2" s="89"/>
      <c r="E2" s="88"/>
      <c r="F2" s="88"/>
      <c r="G2" s="88"/>
      <c r="H2" s="88"/>
      <c r="I2" s="88"/>
      <c r="J2" s="88"/>
      <c r="K2" s="8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x14ac:dyDescent="0.2">
      <c r="A3" s="88"/>
      <c r="B3" s="88"/>
      <c r="C3" s="88"/>
      <c r="D3" s="89"/>
      <c r="E3" s="88"/>
      <c r="F3" s="88"/>
      <c r="G3" s="88"/>
      <c r="H3" s="88"/>
      <c r="I3" s="88"/>
      <c r="J3" s="88"/>
      <c r="K3" s="8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5" ht="15.75" x14ac:dyDescent="0.25">
      <c r="A4" s="90" t="s">
        <v>112</v>
      </c>
      <c r="B4" s="91"/>
      <c r="C4" s="91"/>
      <c r="D4" s="92"/>
      <c r="E4" s="91"/>
      <c r="F4" s="91"/>
      <c r="G4" s="91"/>
      <c r="H4" s="91"/>
      <c r="I4" s="91"/>
      <c r="J4" s="91"/>
      <c r="K4" s="9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x14ac:dyDescent="0.2">
      <c r="A5" s="88"/>
      <c r="B5" s="88"/>
      <c r="C5" s="88"/>
      <c r="D5" s="89"/>
      <c r="E5" s="88"/>
      <c r="F5" s="88"/>
      <c r="G5" s="88"/>
      <c r="H5" s="88"/>
      <c r="I5" s="88"/>
      <c r="J5" s="88"/>
      <c r="K5" s="8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ht="13.5" thickBot="1" x14ac:dyDescent="0.25">
      <c r="A6" s="93" t="s">
        <v>49</v>
      </c>
      <c r="B6" s="88"/>
      <c r="C6" s="88"/>
      <c r="D6" s="89"/>
      <c r="E6" s="88"/>
      <c r="F6" s="88"/>
      <c r="G6" s="88"/>
      <c r="H6" s="88"/>
      <c r="I6" s="88"/>
      <c r="J6" s="88"/>
      <c r="K6" s="8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ht="130.5" customHeight="1" x14ac:dyDescent="0.2">
      <c r="A7" s="94" t="s">
        <v>2</v>
      </c>
      <c r="B7" s="95" t="s">
        <v>89</v>
      </c>
      <c r="C7" s="96" t="s">
        <v>4</v>
      </c>
      <c r="D7" s="208" t="s">
        <v>5</v>
      </c>
      <c r="E7" s="96" t="s">
        <v>6</v>
      </c>
      <c r="F7" s="96" t="s">
        <v>7</v>
      </c>
      <c r="G7" s="209" t="s">
        <v>88</v>
      </c>
      <c r="H7" s="96" t="s">
        <v>4</v>
      </c>
      <c r="I7" s="96" t="s">
        <v>85</v>
      </c>
      <c r="J7" s="96" t="s">
        <v>9</v>
      </c>
      <c r="K7" s="96" t="s">
        <v>7</v>
      </c>
      <c r="L7" s="209" t="s">
        <v>84</v>
      </c>
      <c r="M7" s="96" t="s">
        <v>4</v>
      </c>
      <c r="N7" s="96" t="s">
        <v>86</v>
      </c>
      <c r="O7" s="95" t="s">
        <v>10</v>
      </c>
      <c r="P7" s="96" t="s">
        <v>7</v>
      </c>
      <c r="Q7" s="100" t="s">
        <v>6</v>
      </c>
      <c r="R7" s="14" t="s">
        <v>79</v>
      </c>
      <c r="S7" s="14" t="s">
        <v>7</v>
      </c>
      <c r="T7" s="14" t="s">
        <v>80</v>
      </c>
      <c r="U7" s="14" t="s">
        <v>81</v>
      </c>
      <c r="V7" s="77" t="s">
        <v>90</v>
      </c>
      <c r="W7" s="79" t="s">
        <v>102</v>
      </c>
      <c r="X7" s="79" t="s">
        <v>103</v>
      </c>
      <c r="Y7" s="79" t="s">
        <v>104</v>
      </c>
      <c r="Z7" s="79" t="s">
        <v>105</v>
      </c>
      <c r="AA7" s="81" t="s">
        <v>83</v>
      </c>
      <c r="AB7" s="79" t="s">
        <v>102</v>
      </c>
      <c r="AC7" s="79" t="s">
        <v>103</v>
      </c>
      <c r="AD7" s="79" t="s">
        <v>104</v>
      </c>
      <c r="AE7" s="79" t="s">
        <v>105</v>
      </c>
      <c r="AF7" s="80" t="s">
        <v>108</v>
      </c>
      <c r="AG7" s="81" t="s">
        <v>87</v>
      </c>
      <c r="AH7" s="86" t="s">
        <v>30</v>
      </c>
      <c r="AI7" s="13" t="s">
        <v>31</v>
      </c>
    </row>
    <row r="8" spans="1:35" x14ac:dyDescent="0.2">
      <c r="A8" s="132" t="s">
        <v>111</v>
      </c>
      <c r="B8" s="21">
        <v>22</v>
      </c>
      <c r="C8" s="21">
        <v>20</v>
      </c>
      <c r="D8" s="21">
        <f t="shared" ref="D8:D13" si="0">SUM(100/B8)*C8</f>
        <v>90.909090909090921</v>
      </c>
      <c r="E8" s="21">
        <f t="shared" ref="E8:E21" si="1">B8-C8</f>
        <v>2</v>
      </c>
      <c r="F8" s="116">
        <f t="shared" ref="F8:F21" si="2">SUM(100/B8)*E8</f>
        <v>9.0909090909090917</v>
      </c>
      <c r="G8" s="21">
        <v>16</v>
      </c>
      <c r="H8" s="21">
        <v>14</v>
      </c>
      <c r="I8" s="21">
        <f t="shared" ref="I8:I13" si="3">SUM(100/G8)*H8</f>
        <v>87.5</v>
      </c>
      <c r="J8" s="21">
        <f>G8-H8</f>
        <v>2</v>
      </c>
      <c r="K8" s="116">
        <f>SUM(100/G8)*J8</f>
        <v>12.5</v>
      </c>
      <c r="L8" s="21">
        <f>B8-G8</f>
        <v>6</v>
      </c>
      <c r="M8" s="21">
        <f t="shared" ref="L8:M21" si="4">C8-H8</f>
        <v>6</v>
      </c>
      <c r="N8" s="116">
        <f>SUM(100/L8)*M8</f>
        <v>100</v>
      </c>
      <c r="O8" s="194"/>
      <c r="P8" s="116"/>
      <c r="Q8" s="101"/>
      <c r="R8" s="23">
        <v>2</v>
      </c>
      <c r="S8" s="21">
        <f t="shared" ref="S8:S21" si="5">(100/E8)*R8</f>
        <v>100</v>
      </c>
      <c r="T8" s="19">
        <v>4.93</v>
      </c>
      <c r="U8" s="24">
        <v>4</v>
      </c>
      <c r="V8" s="118">
        <f t="shared" ref="V8:V14" si="6">AVERAGE(T8:U8)</f>
        <v>4.4649999999999999</v>
      </c>
      <c r="W8" s="82">
        <v>4.8</v>
      </c>
      <c r="X8" s="24">
        <v>4.2</v>
      </c>
      <c r="Y8" s="24">
        <v>4</v>
      </c>
      <c r="Z8" s="24">
        <v>4.5999999999999996</v>
      </c>
      <c r="AA8" s="118">
        <f t="shared" ref="AA8:AA15" si="7">AVERAGE(W8:Z8)</f>
        <v>4.4000000000000004</v>
      </c>
      <c r="AB8" s="82">
        <v>5.4</v>
      </c>
      <c r="AC8" s="24">
        <v>4.7</v>
      </c>
      <c r="AD8" s="24">
        <v>5.0999999999999996</v>
      </c>
      <c r="AE8" s="24">
        <v>4.3</v>
      </c>
      <c r="AF8" s="84">
        <v>4.5999999999999996</v>
      </c>
      <c r="AG8" s="118">
        <f t="shared" ref="AG8:AG15" si="8">AVERAGE(AB8:AF8)</f>
        <v>4.82</v>
      </c>
      <c r="AH8" s="52">
        <v>4.8</v>
      </c>
      <c r="AI8" s="19">
        <v>4.3</v>
      </c>
    </row>
    <row r="9" spans="1:35" x14ac:dyDescent="0.2">
      <c r="A9" s="132" t="s">
        <v>74</v>
      </c>
      <c r="B9" s="21">
        <v>19</v>
      </c>
      <c r="C9" s="21">
        <v>19</v>
      </c>
      <c r="D9" s="21">
        <f t="shared" si="0"/>
        <v>100</v>
      </c>
      <c r="E9" s="194"/>
      <c r="F9" s="116"/>
      <c r="G9" s="21">
        <v>19</v>
      </c>
      <c r="H9" s="21">
        <v>19</v>
      </c>
      <c r="I9" s="21">
        <f t="shared" si="3"/>
        <v>100</v>
      </c>
      <c r="J9" s="194"/>
      <c r="K9" s="116"/>
      <c r="L9" s="194"/>
      <c r="M9" s="194"/>
      <c r="N9" s="116"/>
      <c r="O9" s="194"/>
      <c r="P9" s="116"/>
      <c r="Q9" s="101"/>
      <c r="R9" s="195"/>
      <c r="S9" s="194"/>
      <c r="T9" s="19">
        <v>4.7</v>
      </c>
      <c r="U9" s="24">
        <v>4.5999999999999996</v>
      </c>
      <c r="V9" s="118">
        <f t="shared" si="6"/>
        <v>4.6500000000000004</v>
      </c>
      <c r="W9" s="82">
        <v>4.5999999999999996</v>
      </c>
      <c r="X9" s="24">
        <v>4.4000000000000004</v>
      </c>
      <c r="Y9" s="24">
        <v>5.0999999999999996</v>
      </c>
      <c r="Z9" s="24">
        <v>4.4000000000000004</v>
      </c>
      <c r="AA9" s="118">
        <f t="shared" si="7"/>
        <v>4.625</v>
      </c>
      <c r="AB9" s="82">
        <v>5.4</v>
      </c>
      <c r="AC9" s="24">
        <v>4.9000000000000004</v>
      </c>
      <c r="AD9" s="24">
        <v>5</v>
      </c>
      <c r="AE9" s="24">
        <v>4.2</v>
      </c>
      <c r="AF9" s="84">
        <v>4.7</v>
      </c>
      <c r="AG9" s="118">
        <f t="shared" si="8"/>
        <v>4.84</v>
      </c>
      <c r="AH9" s="52">
        <v>4.9000000000000004</v>
      </c>
      <c r="AI9" s="19">
        <v>4.5999999999999996</v>
      </c>
    </row>
    <row r="10" spans="1:35" x14ac:dyDescent="0.2">
      <c r="A10" s="132" t="s">
        <v>13</v>
      </c>
      <c r="B10" s="21">
        <v>5</v>
      </c>
      <c r="C10" s="21">
        <v>3</v>
      </c>
      <c r="D10" s="21">
        <f>SUM(100/B10)*C10</f>
        <v>60</v>
      </c>
      <c r="E10" s="21">
        <f>B10-C10</f>
        <v>2</v>
      </c>
      <c r="F10" s="116">
        <f>SUM(100/B10)*E10</f>
        <v>40</v>
      </c>
      <c r="G10" s="21">
        <v>4</v>
      </c>
      <c r="H10" s="21">
        <v>3</v>
      </c>
      <c r="I10" s="21">
        <f>SUM(100/G10)*H10</f>
        <v>75</v>
      </c>
      <c r="J10" s="21">
        <f>G10-H10</f>
        <v>1</v>
      </c>
      <c r="K10" s="116">
        <f>SUM(100/G10)*J10</f>
        <v>25</v>
      </c>
      <c r="L10" s="21">
        <f>B10-G10</f>
        <v>1</v>
      </c>
      <c r="M10" s="194"/>
      <c r="N10" s="116"/>
      <c r="O10" s="21">
        <f>L10-M10</f>
        <v>1</v>
      </c>
      <c r="P10" s="116">
        <f>SUM(100/L10)*O10</f>
        <v>100</v>
      </c>
      <c r="Q10" s="101"/>
      <c r="R10" s="23">
        <v>2</v>
      </c>
      <c r="S10" s="21">
        <f>(100/E10)*R10</f>
        <v>100</v>
      </c>
      <c r="T10" s="19">
        <v>4.0999999999999996</v>
      </c>
      <c r="U10" s="24">
        <v>4.4000000000000004</v>
      </c>
      <c r="V10" s="118">
        <f>AVERAGE(T10:U10)</f>
        <v>4.25</v>
      </c>
      <c r="W10" s="82">
        <v>0</v>
      </c>
      <c r="X10" s="24">
        <v>0</v>
      </c>
      <c r="Y10" s="24">
        <v>0</v>
      </c>
      <c r="Z10" s="24">
        <v>0</v>
      </c>
      <c r="AA10" s="118">
        <f>AVERAGE(W10:Z10)</f>
        <v>0</v>
      </c>
      <c r="AB10" s="82">
        <v>4.8</v>
      </c>
      <c r="AC10" s="24">
        <v>4.4000000000000004</v>
      </c>
      <c r="AD10" s="24">
        <v>4.5999999999999996</v>
      </c>
      <c r="AE10" s="24">
        <v>3.9</v>
      </c>
      <c r="AF10" s="84">
        <v>3.3</v>
      </c>
      <c r="AG10" s="118">
        <f>AVERAGE(AB10:AF10)</f>
        <v>4.2</v>
      </c>
      <c r="AH10" s="52"/>
      <c r="AI10" s="19"/>
    </row>
    <row r="11" spans="1:35" x14ac:dyDescent="0.2">
      <c r="A11" s="132" t="s">
        <v>14</v>
      </c>
      <c r="B11" s="194"/>
      <c r="C11" s="194"/>
      <c r="D11" s="194"/>
      <c r="E11" s="194"/>
      <c r="F11" s="116"/>
      <c r="G11" s="194"/>
      <c r="H11" s="194"/>
      <c r="I11" s="194"/>
      <c r="J11" s="194"/>
      <c r="K11" s="116"/>
      <c r="L11" s="194"/>
      <c r="M11" s="194"/>
      <c r="N11" s="116"/>
      <c r="O11" s="194"/>
      <c r="P11" s="116"/>
      <c r="Q11" s="101"/>
      <c r="R11" s="195"/>
      <c r="S11" s="194"/>
      <c r="T11" s="196"/>
      <c r="U11" s="196"/>
      <c r="V11" s="196"/>
      <c r="W11" s="197"/>
      <c r="X11" s="196"/>
      <c r="Y11" s="196"/>
      <c r="Z11" s="196"/>
      <c r="AA11" s="196"/>
      <c r="AB11" s="197"/>
      <c r="AC11" s="196"/>
      <c r="AD11" s="196"/>
      <c r="AE11" s="196"/>
      <c r="AF11" s="198"/>
      <c r="AG11" s="196"/>
      <c r="AH11" s="52"/>
      <c r="AI11" s="19"/>
    </row>
    <row r="12" spans="1:35" x14ac:dyDescent="0.2">
      <c r="A12" s="132" t="s">
        <v>15</v>
      </c>
      <c r="B12" s="21">
        <v>5</v>
      </c>
      <c r="C12" s="21">
        <v>5</v>
      </c>
      <c r="D12" s="21">
        <f t="shared" si="0"/>
        <v>100</v>
      </c>
      <c r="E12" s="194"/>
      <c r="F12" s="116"/>
      <c r="G12" s="21">
        <v>5</v>
      </c>
      <c r="H12" s="21">
        <v>5</v>
      </c>
      <c r="I12" s="21">
        <f t="shared" si="3"/>
        <v>100</v>
      </c>
      <c r="J12" s="194"/>
      <c r="K12" s="116"/>
      <c r="L12" s="194"/>
      <c r="M12" s="194"/>
      <c r="N12" s="116"/>
      <c r="O12" s="194"/>
      <c r="P12" s="116"/>
      <c r="Q12" s="101"/>
      <c r="R12" s="194"/>
      <c r="S12" s="194"/>
      <c r="T12" s="19">
        <v>4.8</v>
      </c>
      <c r="U12" s="24">
        <v>4.9000000000000004</v>
      </c>
      <c r="V12" s="118">
        <f t="shared" si="6"/>
        <v>4.8499999999999996</v>
      </c>
      <c r="W12" s="82">
        <v>4.3</v>
      </c>
      <c r="X12" s="24">
        <v>4.5999999999999996</v>
      </c>
      <c r="Y12" s="24">
        <v>4.3</v>
      </c>
      <c r="Z12" s="24">
        <v>4.4000000000000004</v>
      </c>
      <c r="AA12" s="118">
        <f t="shared" si="7"/>
        <v>4.4000000000000004</v>
      </c>
      <c r="AB12" s="82">
        <v>5</v>
      </c>
      <c r="AC12" s="24">
        <v>4.2</v>
      </c>
      <c r="AD12" s="24">
        <v>4.8</v>
      </c>
      <c r="AE12" s="24">
        <v>4.3</v>
      </c>
      <c r="AF12" s="84">
        <v>3.9</v>
      </c>
      <c r="AG12" s="118">
        <f t="shared" si="8"/>
        <v>4.4399999999999995</v>
      </c>
      <c r="AH12" s="52">
        <v>4.8</v>
      </c>
      <c r="AI12" s="19">
        <v>4.9000000000000004</v>
      </c>
    </row>
    <row r="13" spans="1:35" x14ac:dyDescent="0.2">
      <c r="A13" s="132" t="s">
        <v>16</v>
      </c>
      <c r="B13" s="21">
        <v>1</v>
      </c>
      <c r="C13" s="21">
        <v>1</v>
      </c>
      <c r="D13" s="21">
        <f t="shared" si="0"/>
        <v>100</v>
      </c>
      <c r="E13" s="194"/>
      <c r="F13" s="116"/>
      <c r="G13" s="21">
        <v>1</v>
      </c>
      <c r="H13" s="21">
        <v>1</v>
      </c>
      <c r="I13" s="21">
        <f t="shared" si="3"/>
        <v>100</v>
      </c>
      <c r="J13" s="194"/>
      <c r="K13" s="116"/>
      <c r="L13" s="194"/>
      <c r="M13" s="194"/>
      <c r="N13" s="116"/>
      <c r="O13" s="194"/>
      <c r="P13" s="116"/>
      <c r="Q13" s="101"/>
      <c r="R13" s="194"/>
      <c r="S13" s="194"/>
      <c r="T13" s="19">
        <v>5</v>
      </c>
      <c r="U13" s="24">
        <v>4.5</v>
      </c>
      <c r="V13" s="118">
        <f t="shared" si="6"/>
        <v>4.75</v>
      </c>
      <c r="W13" s="82">
        <v>5.5</v>
      </c>
      <c r="X13" s="24">
        <v>4</v>
      </c>
      <c r="Y13" s="24">
        <v>3</v>
      </c>
      <c r="Z13" s="24">
        <v>4</v>
      </c>
      <c r="AA13" s="118">
        <f t="shared" si="7"/>
        <v>4.125</v>
      </c>
      <c r="AB13" s="82">
        <v>5.5</v>
      </c>
      <c r="AC13" s="24">
        <v>5</v>
      </c>
      <c r="AD13" s="24">
        <v>5</v>
      </c>
      <c r="AE13" s="24">
        <v>3.5</v>
      </c>
      <c r="AF13" s="84">
        <v>4.5</v>
      </c>
      <c r="AG13" s="118">
        <f t="shared" si="8"/>
        <v>4.7</v>
      </c>
      <c r="AH13" s="52">
        <v>5.3</v>
      </c>
      <c r="AI13" s="19">
        <v>5</v>
      </c>
    </row>
    <row r="14" spans="1:35" x14ac:dyDescent="0.2">
      <c r="A14" s="132" t="s">
        <v>30</v>
      </c>
      <c r="B14" s="21">
        <v>2</v>
      </c>
      <c r="C14" s="21">
        <v>1</v>
      </c>
      <c r="D14" s="21">
        <f t="shared" ref="D14:D21" si="9">SUM(100/B14)*C14</f>
        <v>50</v>
      </c>
      <c r="E14" s="21">
        <f t="shared" si="1"/>
        <v>1</v>
      </c>
      <c r="F14" s="116">
        <f t="shared" si="2"/>
        <v>50</v>
      </c>
      <c r="G14" s="21">
        <v>1</v>
      </c>
      <c r="H14" s="194"/>
      <c r="I14" s="194"/>
      <c r="J14" s="21">
        <f t="shared" ref="J14:J21" si="10">G14-H14</f>
        <v>1</v>
      </c>
      <c r="K14" s="116">
        <f t="shared" ref="K14:K21" si="11">SUM(100/G14)*J14</f>
        <v>100</v>
      </c>
      <c r="L14" s="21">
        <f t="shared" si="4"/>
        <v>1</v>
      </c>
      <c r="M14" s="21">
        <f t="shared" si="4"/>
        <v>1</v>
      </c>
      <c r="N14" s="116">
        <f t="shared" ref="N14:N21" si="12">SUM(100/L14)*M14</f>
        <v>100</v>
      </c>
      <c r="O14" s="194"/>
      <c r="P14" s="116"/>
      <c r="Q14" s="101"/>
      <c r="R14" s="23">
        <v>1</v>
      </c>
      <c r="S14" s="21">
        <f t="shared" si="5"/>
        <v>100</v>
      </c>
      <c r="T14" s="19">
        <v>4.3</v>
      </c>
      <c r="U14" s="24">
        <v>4.3</v>
      </c>
      <c r="V14" s="118">
        <f t="shared" si="6"/>
        <v>4.3</v>
      </c>
      <c r="W14" s="82">
        <v>3.6</v>
      </c>
      <c r="X14" s="24">
        <v>3.9</v>
      </c>
      <c r="Y14" s="24">
        <v>4.0999999999999996</v>
      </c>
      <c r="Z14" s="24">
        <v>3.7</v>
      </c>
      <c r="AA14" s="118">
        <f t="shared" si="7"/>
        <v>3.8250000000000002</v>
      </c>
      <c r="AB14" s="82">
        <v>4</v>
      </c>
      <c r="AC14" s="24">
        <v>3.5</v>
      </c>
      <c r="AD14" s="24">
        <v>4.5</v>
      </c>
      <c r="AE14" s="24">
        <v>3.5</v>
      </c>
      <c r="AF14" s="84">
        <v>4</v>
      </c>
      <c r="AG14" s="118">
        <f t="shared" si="8"/>
        <v>3.9</v>
      </c>
      <c r="AH14" s="52"/>
      <c r="AI14" s="19"/>
    </row>
    <row r="15" spans="1:35" x14ac:dyDescent="0.2">
      <c r="A15" s="132" t="s">
        <v>18</v>
      </c>
      <c r="B15" s="21">
        <v>3</v>
      </c>
      <c r="C15" s="21">
        <v>3</v>
      </c>
      <c r="D15" s="21">
        <f t="shared" si="9"/>
        <v>100</v>
      </c>
      <c r="E15" s="194"/>
      <c r="F15" s="116"/>
      <c r="G15" s="21">
        <v>3</v>
      </c>
      <c r="H15" s="21">
        <v>3</v>
      </c>
      <c r="I15" s="21">
        <f t="shared" ref="I15:I21" si="13">SUM(100/G15)*H15</f>
        <v>100</v>
      </c>
      <c r="J15" s="194"/>
      <c r="K15" s="116"/>
      <c r="L15" s="194"/>
      <c r="M15" s="194"/>
      <c r="N15" s="116"/>
      <c r="O15" s="194"/>
      <c r="P15" s="116"/>
      <c r="Q15" s="101"/>
      <c r="R15" s="194"/>
      <c r="S15" s="194"/>
      <c r="T15" s="19">
        <v>4.5</v>
      </c>
      <c r="U15" s="24">
        <v>4.5</v>
      </c>
      <c r="V15" s="118">
        <f t="shared" ref="V15:V22" si="14">AVERAGE(T15:U15)</f>
        <v>4.5</v>
      </c>
      <c r="W15" s="82">
        <v>4.5</v>
      </c>
      <c r="X15" s="24">
        <v>4.7</v>
      </c>
      <c r="Y15" s="24">
        <v>4.7</v>
      </c>
      <c r="Z15" s="19">
        <v>4.2</v>
      </c>
      <c r="AA15" s="118">
        <f t="shared" si="7"/>
        <v>4.5249999999999995</v>
      </c>
      <c r="AB15" s="82">
        <v>5.2</v>
      </c>
      <c r="AC15" s="24">
        <v>4.3</v>
      </c>
      <c r="AD15" s="24">
        <v>4.8</v>
      </c>
      <c r="AE15" s="24">
        <v>3.7</v>
      </c>
      <c r="AF15" s="84">
        <v>4.5</v>
      </c>
      <c r="AG15" s="118">
        <f t="shared" si="8"/>
        <v>4.5</v>
      </c>
      <c r="AH15" s="52"/>
      <c r="AI15" s="19"/>
    </row>
    <row r="16" spans="1:35" x14ac:dyDescent="0.2">
      <c r="A16" s="132" t="s">
        <v>19</v>
      </c>
      <c r="B16" s="21">
        <v>19</v>
      </c>
      <c r="C16" s="21">
        <v>18</v>
      </c>
      <c r="D16" s="21">
        <f t="shared" si="9"/>
        <v>94.736842105263165</v>
      </c>
      <c r="E16" s="21">
        <f t="shared" si="1"/>
        <v>1</v>
      </c>
      <c r="F16" s="116">
        <f t="shared" si="2"/>
        <v>5.2631578947368425</v>
      </c>
      <c r="G16" s="21">
        <v>18</v>
      </c>
      <c r="H16" s="21">
        <v>17</v>
      </c>
      <c r="I16" s="21">
        <f t="shared" si="13"/>
        <v>94.444444444444443</v>
      </c>
      <c r="J16" s="21">
        <f t="shared" si="10"/>
        <v>1</v>
      </c>
      <c r="K16" s="116">
        <f t="shared" si="11"/>
        <v>5.5555555555555554</v>
      </c>
      <c r="L16" s="21">
        <f t="shared" si="4"/>
        <v>1</v>
      </c>
      <c r="M16" s="21">
        <v>1</v>
      </c>
      <c r="N16" s="116">
        <f t="shared" si="12"/>
        <v>100</v>
      </c>
      <c r="O16" s="194"/>
      <c r="P16" s="116"/>
      <c r="Q16" s="101"/>
      <c r="R16" s="23">
        <v>1</v>
      </c>
      <c r="S16" s="21">
        <f t="shared" si="5"/>
        <v>100</v>
      </c>
      <c r="T16" s="19">
        <v>4.9000000000000004</v>
      </c>
      <c r="U16" s="24">
        <v>4.7</v>
      </c>
      <c r="V16" s="118">
        <f t="shared" si="14"/>
        <v>4.8000000000000007</v>
      </c>
      <c r="W16" s="82">
        <v>4.3</v>
      </c>
      <c r="X16" s="24">
        <v>4.5999999999999996</v>
      </c>
      <c r="Y16" s="24">
        <v>5.3</v>
      </c>
      <c r="Z16" s="24">
        <v>4.3</v>
      </c>
      <c r="AA16" s="118">
        <f t="shared" ref="AA16:AA21" si="15">AVERAGE(W16:Z16)</f>
        <v>4.625</v>
      </c>
      <c r="AB16" s="82">
        <v>5</v>
      </c>
      <c r="AC16" s="24">
        <v>4.7</v>
      </c>
      <c r="AD16" s="24">
        <v>4.7</v>
      </c>
      <c r="AE16" s="24">
        <v>4.0999999999999996</v>
      </c>
      <c r="AF16" s="84">
        <v>4.2</v>
      </c>
      <c r="AG16" s="118">
        <f t="shared" ref="AG16:AG22" si="16">AVERAGE(AB16:AF16)</f>
        <v>4.54</v>
      </c>
      <c r="AH16" s="52">
        <v>5</v>
      </c>
      <c r="AI16" s="19">
        <v>4.9000000000000004</v>
      </c>
    </row>
    <row r="17" spans="1:35" x14ac:dyDescent="0.2">
      <c r="A17" s="132" t="s">
        <v>33</v>
      </c>
      <c r="B17" s="21">
        <v>3</v>
      </c>
      <c r="C17" s="21">
        <v>3</v>
      </c>
      <c r="D17" s="21">
        <f t="shared" si="9"/>
        <v>100</v>
      </c>
      <c r="E17" s="194"/>
      <c r="F17" s="116"/>
      <c r="G17" s="21">
        <v>3</v>
      </c>
      <c r="H17" s="21">
        <v>3</v>
      </c>
      <c r="I17" s="21">
        <f t="shared" si="13"/>
        <v>100</v>
      </c>
      <c r="J17" s="194"/>
      <c r="K17" s="116"/>
      <c r="L17" s="194"/>
      <c r="M17" s="194"/>
      <c r="N17" s="116"/>
      <c r="O17" s="194"/>
      <c r="P17" s="116"/>
      <c r="Q17" s="101"/>
      <c r="R17" s="194"/>
      <c r="S17" s="194"/>
      <c r="T17" s="19">
        <v>4.8</v>
      </c>
      <c r="U17" s="24">
        <v>4.3</v>
      </c>
      <c r="V17" s="118">
        <f t="shared" si="14"/>
        <v>4.55</v>
      </c>
      <c r="W17" s="82">
        <v>4.7</v>
      </c>
      <c r="X17" s="24">
        <v>5.3</v>
      </c>
      <c r="Y17" s="24">
        <v>4.5</v>
      </c>
      <c r="Z17" s="24">
        <v>4.7</v>
      </c>
      <c r="AA17" s="118">
        <f t="shared" si="15"/>
        <v>4.8</v>
      </c>
      <c r="AB17" s="82">
        <v>5.2</v>
      </c>
      <c r="AC17" s="24">
        <v>4.3</v>
      </c>
      <c r="AD17" s="24">
        <v>4.8</v>
      </c>
      <c r="AE17" s="24">
        <v>3.8</v>
      </c>
      <c r="AF17" s="84">
        <v>5.2</v>
      </c>
      <c r="AG17" s="118">
        <f t="shared" si="16"/>
        <v>4.66</v>
      </c>
      <c r="AH17" s="52">
        <v>5</v>
      </c>
      <c r="AI17" s="19">
        <v>4.5</v>
      </c>
    </row>
    <row r="18" spans="1:35" x14ac:dyDescent="0.2">
      <c r="A18" s="132" t="s">
        <v>22</v>
      </c>
      <c r="B18" s="21">
        <v>3</v>
      </c>
      <c r="C18" s="21">
        <v>2</v>
      </c>
      <c r="D18" s="21">
        <f t="shared" ref="D18" si="17">SUM(100/B18)*C18</f>
        <v>66.666666666666671</v>
      </c>
      <c r="E18" s="21">
        <f t="shared" si="1"/>
        <v>1</v>
      </c>
      <c r="F18" s="116">
        <f t="shared" si="2"/>
        <v>33.333333333333336</v>
      </c>
      <c r="G18" s="21">
        <v>3</v>
      </c>
      <c r="H18" s="21">
        <v>2</v>
      </c>
      <c r="I18" s="21">
        <f t="shared" ref="I18" si="18">SUM(100/G18)*H18</f>
        <v>66.666666666666671</v>
      </c>
      <c r="J18" s="21">
        <f t="shared" ref="J18" si="19">G18-H18</f>
        <v>1</v>
      </c>
      <c r="K18" s="116">
        <f t="shared" ref="K18" si="20">SUM(100/G18)*J18</f>
        <v>33.333333333333336</v>
      </c>
      <c r="L18" s="194"/>
      <c r="M18" s="194"/>
      <c r="N18" s="116"/>
      <c r="O18" s="194"/>
      <c r="P18" s="116"/>
      <c r="Q18" s="101"/>
      <c r="R18" s="194">
        <v>1</v>
      </c>
      <c r="S18" s="21">
        <f t="shared" si="5"/>
        <v>100</v>
      </c>
      <c r="T18" s="19">
        <v>4.7</v>
      </c>
      <c r="U18" s="19">
        <v>4.5</v>
      </c>
      <c r="V18" s="19">
        <f t="shared" si="14"/>
        <v>4.5999999999999996</v>
      </c>
      <c r="W18" s="82">
        <v>5</v>
      </c>
      <c r="X18" s="19">
        <v>5</v>
      </c>
      <c r="Y18" s="19">
        <v>4</v>
      </c>
      <c r="Z18" s="19">
        <v>4.7</v>
      </c>
      <c r="AA18" s="118">
        <f t="shared" si="15"/>
        <v>4.6749999999999998</v>
      </c>
      <c r="AB18" s="19">
        <v>4.8</v>
      </c>
      <c r="AC18" s="19">
        <v>4.2</v>
      </c>
      <c r="AD18" s="19">
        <v>4.5</v>
      </c>
      <c r="AE18" s="19">
        <v>4.7</v>
      </c>
      <c r="AF18" s="19">
        <v>4.5</v>
      </c>
      <c r="AG18" s="118">
        <f t="shared" si="16"/>
        <v>4.54</v>
      </c>
      <c r="AH18" s="52">
        <v>4.4000000000000004</v>
      </c>
      <c r="AI18" s="19">
        <v>4.2</v>
      </c>
    </row>
    <row r="19" spans="1:35" x14ac:dyDescent="0.2">
      <c r="A19" s="132" t="s">
        <v>23</v>
      </c>
      <c r="B19" s="21">
        <v>11</v>
      </c>
      <c r="C19" s="21">
        <v>10</v>
      </c>
      <c r="D19" s="21">
        <f t="shared" si="9"/>
        <v>90.909090909090921</v>
      </c>
      <c r="E19" s="21">
        <f t="shared" si="1"/>
        <v>1</v>
      </c>
      <c r="F19" s="116">
        <f t="shared" si="2"/>
        <v>9.0909090909090917</v>
      </c>
      <c r="G19" s="21">
        <v>10</v>
      </c>
      <c r="H19" s="21">
        <v>9</v>
      </c>
      <c r="I19" s="21">
        <f t="shared" si="13"/>
        <v>90</v>
      </c>
      <c r="J19" s="21">
        <f t="shared" si="10"/>
        <v>1</v>
      </c>
      <c r="K19" s="116">
        <f t="shared" si="11"/>
        <v>10</v>
      </c>
      <c r="L19" s="21">
        <f t="shared" si="4"/>
        <v>1</v>
      </c>
      <c r="M19" s="21">
        <v>1</v>
      </c>
      <c r="N19" s="116">
        <f t="shared" si="12"/>
        <v>100</v>
      </c>
      <c r="O19" s="194"/>
      <c r="P19" s="116"/>
      <c r="Q19" s="101"/>
      <c r="R19" s="23">
        <v>1</v>
      </c>
      <c r="S19" s="21">
        <f t="shared" si="5"/>
        <v>100</v>
      </c>
      <c r="T19" s="19">
        <v>4.4000000000000004</v>
      </c>
      <c r="U19" s="24">
        <v>4.5</v>
      </c>
      <c r="V19" s="118">
        <f t="shared" si="14"/>
        <v>4.45</v>
      </c>
      <c r="W19" s="82">
        <v>4</v>
      </c>
      <c r="X19" s="24">
        <v>4.5</v>
      </c>
      <c r="Y19" s="24">
        <v>4.5999999999999996</v>
      </c>
      <c r="Z19" s="24">
        <v>4.4000000000000004</v>
      </c>
      <c r="AA19" s="118">
        <f t="shared" si="15"/>
        <v>4.375</v>
      </c>
      <c r="AB19" s="82">
        <v>4.5999999999999996</v>
      </c>
      <c r="AC19" s="24">
        <v>4.2</v>
      </c>
      <c r="AD19" s="24">
        <v>4.5999999999999996</v>
      </c>
      <c r="AE19" s="24">
        <v>3.7</v>
      </c>
      <c r="AF19" s="84">
        <v>4.5</v>
      </c>
      <c r="AG19" s="118">
        <f t="shared" si="16"/>
        <v>4.32</v>
      </c>
      <c r="AH19" s="52">
        <v>4.9000000000000004</v>
      </c>
      <c r="AI19" s="19">
        <v>4.5999999999999996</v>
      </c>
    </row>
    <row r="20" spans="1:35" x14ac:dyDescent="0.2">
      <c r="A20" s="132" t="s">
        <v>24</v>
      </c>
      <c r="B20" s="21">
        <v>6</v>
      </c>
      <c r="C20" s="21">
        <v>6</v>
      </c>
      <c r="D20" s="21">
        <f t="shared" si="9"/>
        <v>100</v>
      </c>
      <c r="E20" s="194"/>
      <c r="F20" s="116"/>
      <c r="G20" s="21">
        <v>6</v>
      </c>
      <c r="H20" s="21">
        <v>6</v>
      </c>
      <c r="I20" s="21">
        <f t="shared" si="13"/>
        <v>100</v>
      </c>
      <c r="J20" s="194"/>
      <c r="K20" s="116"/>
      <c r="L20" s="194"/>
      <c r="M20" s="194"/>
      <c r="N20" s="116"/>
      <c r="O20" s="194"/>
      <c r="P20" s="116"/>
      <c r="Q20" s="101"/>
      <c r="R20" s="194"/>
      <c r="S20" s="194"/>
      <c r="T20" s="19">
        <v>4.3</v>
      </c>
      <c r="U20" s="24">
        <v>4.3</v>
      </c>
      <c r="V20" s="118">
        <f t="shared" si="14"/>
        <v>4.3</v>
      </c>
      <c r="W20" s="82">
        <v>4.2</v>
      </c>
      <c r="X20" s="24">
        <v>4.7</v>
      </c>
      <c r="Y20" s="24">
        <v>4.5</v>
      </c>
      <c r="Z20" s="24">
        <v>4.5</v>
      </c>
      <c r="AA20" s="118">
        <f t="shared" si="15"/>
        <v>4.4749999999999996</v>
      </c>
      <c r="AB20" s="82">
        <v>5.3</v>
      </c>
      <c r="AC20" s="24">
        <v>4.5</v>
      </c>
      <c r="AD20" s="24">
        <v>5</v>
      </c>
      <c r="AE20" s="24">
        <v>3.5</v>
      </c>
      <c r="AF20" s="84">
        <v>4.4000000000000004</v>
      </c>
      <c r="AG20" s="118">
        <f t="shared" si="16"/>
        <v>4.5400000000000009</v>
      </c>
      <c r="AH20" s="52">
        <v>4.5</v>
      </c>
      <c r="AI20" s="19">
        <v>4.5</v>
      </c>
    </row>
    <row r="21" spans="1:35" x14ac:dyDescent="0.2">
      <c r="A21" s="132" t="s">
        <v>26</v>
      </c>
      <c r="B21" s="21">
        <v>21</v>
      </c>
      <c r="C21" s="21">
        <v>15</v>
      </c>
      <c r="D21" s="21">
        <f t="shared" si="9"/>
        <v>71.428571428571431</v>
      </c>
      <c r="E21" s="21">
        <f t="shared" si="1"/>
        <v>6</v>
      </c>
      <c r="F21" s="116">
        <f t="shared" si="2"/>
        <v>28.571428571428569</v>
      </c>
      <c r="G21" s="21">
        <v>18</v>
      </c>
      <c r="H21" s="21">
        <v>13</v>
      </c>
      <c r="I21" s="21">
        <f t="shared" si="13"/>
        <v>72.222222222222214</v>
      </c>
      <c r="J21" s="21">
        <f t="shared" si="10"/>
        <v>5</v>
      </c>
      <c r="K21" s="116">
        <f t="shared" si="11"/>
        <v>27.777777777777779</v>
      </c>
      <c r="L21" s="21">
        <f t="shared" si="4"/>
        <v>3</v>
      </c>
      <c r="M21" s="21">
        <v>2</v>
      </c>
      <c r="N21" s="116">
        <f t="shared" si="12"/>
        <v>66.666666666666671</v>
      </c>
      <c r="O21" s="21">
        <f t="shared" ref="O21" si="21">L21-M21</f>
        <v>1</v>
      </c>
      <c r="P21" s="116">
        <f t="shared" ref="P21" si="22">SUM(100/L21)*O21</f>
        <v>33.333333333333336</v>
      </c>
      <c r="Q21" s="101"/>
      <c r="R21" s="23">
        <v>5</v>
      </c>
      <c r="S21" s="21">
        <f t="shared" si="5"/>
        <v>83.333333333333343</v>
      </c>
      <c r="T21" s="19">
        <v>4.7</v>
      </c>
      <c r="U21" s="24">
        <v>4.2</v>
      </c>
      <c r="V21" s="118">
        <f t="shared" si="14"/>
        <v>4.45</v>
      </c>
      <c r="W21" s="82">
        <v>4.5999999999999996</v>
      </c>
      <c r="X21" s="24">
        <v>4</v>
      </c>
      <c r="Y21" s="24">
        <v>4</v>
      </c>
      <c r="Z21" s="24">
        <v>4.3</v>
      </c>
      <c r="AA21" s="118">
        <f t="shared" si="15"/>
        <v>4.2249999999999996</v>
      </c>
      <c r="AB21" s="82">
        <v>5</v>
      </c>
      <c r="AC21" s="24">
        <v>4.0999999999999996</v>
      </c>
      <c r="AD21" s="24">
        <v>4.7</v>
      </c>
      <c r="AE21" s="24">
        <v>3.7</v>
      </c>
      <c r="AF21" s="84">
        <v>5.4</v>
      </c>
      <c r="AG21" s="118">
        <f t="shared" si="16"/>
        <v>4.58</v>
      </c>
      <c r="AH21" s="52">
        <v>4.7</v>
      </c>
      <c r="AI21" s="19">
        <v>4.7</v>
      </c>
    </row>
    <row r="22" spans="1:35" x14ac:dyDescent="0.2">
      <c r="A22" s="132" t="s">
        <v>27</v>
      </c>
      <c r="B22" s="21">
        <v>20</v>
      </c>
      <c r="C22" s="21">
        <v>14</v>
      </c>
      <c r="D22" s="21">
        <f t="shared" ref="D22" si="23">SUM(100/B22)*C22</f>
        <v>70</v>
      </c>
      <c r="E22" s="21">
        <f t="shared" ref="E22" si="24">B22-C22</f>
        <v>6</v>
      </c>
      <c r="F22" s="116">
        <f t="shared" ref="F22" si="25">SUM(100/B22)*E22</f>
        <v>30</v>
      </c>
      <c r="G22" s="21">
        <v>18</v>
      </c>
      <c r="H22" s="21">
        <v>12</v>
      </c>
      <c r="I22" s="21">
        <f t="shared" ref="I22" si="26">SUM(100/G22)*H22</f>
        <v>66.666666666666657</v>
      </c>
      <c r="J22" s="21">
        <f t="shared" ref="J22" si="27">G22-H22</f>
        <v>6</v>
      </c>
      <c r="K22" s="116">
        <f t="shared" ref="K22" si="28">SUM(100/G22)*J22</f>
        <v>33.333333333333329</v>
      </c>
      <c r="L22" s="21">
        <f t="shared" ref="L22" si="29">B22-G22</f>
        <v>2</v>
      </c>
      <c r="M22" s="21">
        <v>2</v>
      </c>
      <c r="N22" s="116">
        <f t="shared" ref="N22" si="30">SUM(100/L22)*M22</f>
        <v>100</v>
      </c>
      <c r="O22" s="194"/>
      <c r="P22" s="116"/>
      <c r="Q22" s="101"/>
      <c r="R22" s="23">
        <v>3</v>
      </c>
      <c r="S22" s="194"/>
      <c r="T22" s="19">
        <v>4.5999999999999996</v>
      </c>
      <c r="U22" s="19">
        <v>4.5999999999999996</v>
      </c>
      <c r="V22" s="19">
        <f t="shared" si="14"/>
        <v>4.5999999999999996</v>
      </c>
      <c r="W22" s="134"/>
      <c r="X22" s="134"/>
      <c r="Y22" s="134"/>
      <c r="Z22" s="134"/>
      <c r="AA22" s="134"/>
      <c r="AB22" s="19">
        <v>5.0999999999999996</v>
      </c>
      <c r="AC22" s="19">
        <v>4.2</v>
      </c>
      <c r="AD22" s="19">
        <v>4.9000000000000004</v>
      </c>
      <c r="AE22" s="19">
        <v>3.7</v>
      </c>
      <c r="AF22" s="19">
        <v>4.3</v>
      </c>
      <c r="AG22" s="118">
        <f t="shared" si="16"/>
        <v>4.4400000000000004</v>
      </c>
      <c r="AH22" s="84">
        <v>5.0999999999999996</v>
      </c>
      <c r="AI22" s="24">
        <v>5</v>
      </c>
    </row>
    <row r="23" spans="1:35" x14ac:dyDescent="0.2">
      <c r="A23" s="97" t="s">
        <v>28</v>
      </c>
      <c r="B23" s="98">
        <f>SUM(B8:B22)</f>
        <v>140</v>
      </c>
      <c r="C23" s="199">
        <f>SUM(C8:C22)</f>
        <v>120</v>
      </c>
      <c r="D23" s="99">
        <f>(100/B23)*C23</f>
        <v>85.714285714285722</v>
      </c>
      <c r="E23" s="199">
        <f>SUM(E8:E22)</f>
        <v>20</v>
      </c>
      <c r="F23" s="99">
        <f>(100/B23)*E23</f>
        <v>14.285714285714286</v>
      </c>
      <c r="G23" s="98">
        <f>SUM(G8:G22)</f>
        <v>125</v>
      </c>
      <c r="H23" s="98">
        <f>SUM(H8:H22)</f>
        <v>107</v>
      </c>
      <c r="I23" s="99">
        <f>(100/G23)*H23</f>
        <v>85.600000000000009</v>
      </c>
      <c r="J23" s="98">
        <f>SUM(J8:J22)</f>
        <v>18</v>
      </c>
      <c r="K23" s="99">
        <f>(100/G23)*J23</f>
        <v>14.4</v>
      </c>
      <c r="L23" s="98">
        <f>SUM(L8:L22)</f>
        <v>15</v>
      </c>
      <c r="M23" s="98">
        <f>SUM(M8:M22)</f>
        <v>13</v>
      </c>
      <c r="N23" s="99">
        <f>(100/L23)*M23</f>
        <v>86.666666666666671</v>
      </c>
      <c r="O23" s="98">
        <f>SUM(O8:O22)</f>
        <v>2</v>
      </c>
      <c r="P23" s="99">
        <f>(100/L23)*O23</f>
        <v>13.333333333333334</v>
      </c>
      <c r="Q23" s="101"/>
      <c r="R23" s="11">
        <f>SUM(R8:R22)</f>
        <v>16</v>
      </c>
      <c r="S23" s="23">
        <f>(100/E23)*R23</f>
        <v>80</v>
      </c>
      <c r="T23" s="17">
        <f>AVERAGE(T8:T22)</f>
        <v>4.6235714285714282</v>
      </c>
      <c r="U23" s="17">
        <f>AVERAGE(U8:U22)</f>
        <v>4.45</v>
      </c>
      <c r="V23" s="125">
        <f>AVERAGE(T23:U23)</f>
        <v>4.5367857142857142</v>
      </c>
      <c r="W23" s="25">
        <f>AVERAGE(W8:W22)</f>
        <v>4.1615384615384619</v>
      </c>
      <c r="X23" s="25">
        <f>AVERAGE(X8:X22)</f>
        <v>4.1461538461538456</v>
      </c>
      <c r="Y23" s="25">
        <f>AVERAGE(Y8:Y22)</f>
        <v>4.0076923076923077</v>
      </c>
      <c r="Z23" s="25">
        <f>AVERAGE(Z8:Z22)</f>
        <v>4.0153846153846153</v>
      </c>
      <c r="AA23" s="125">
        <f>AVERAGE(W23:Z23)</f>
        <v>4.082692307692307</v>
      </c>
      <c r="AB23" s="25">
        <f t="shared" ref="AB23:AE23" si="31">AVERAGE(AB8:AB22)</f>
        <v>5.0214285714285714</v>
      </c>
      <c r="AC23" s="25">
        <f t="shared" si="31"/>
        <v>4.3714285714285719</v>
      </c>
      <c r="AD23" s="25">
        <f t="shared" si="31"/>
        <v>4.7857142857142856</v>
      </c>
      <c r="AE23" s="25">
        <f t="shared" si="31"/>
        <v>3.9000000000000008</v>
      </c>
      <c r="AF23" s="17">
        <f>AVERAGE(AF8:AF22)</f>
        <v>4.4285714285714288</v>
      </c>
      <c r="AG23" s="125">
        <f>AVERAGE(AB23:AF23)</f>
        <v>4.5014285714285718</v>
      </c>
      <c r="AH23" s="17">
        <f>AVERAGE(AH8:AH22)</f>
        <v>4.8545454545454554</v>
      </c>
      <c r="AI23" s="17">
        <f>AVERAGE(AI8:AI22)</f>
        <v>4.6545454545454552</v>
      </c>
    </row>
  </sheetData>
  <sheetProtection algorithmName="SHA-512" hashValue="HHfJT3GEMR/8hhz48FLSd/CQKuZcRsF+JKQknLKRHpObUFaN9c4Sme5jvJJxY5jO6Bigz2pRn2nV/YreDJx43Q==" saltValue="0816TJS5Ayw3kvKOPvhpmA==" spinCount="100000" sheet="1" objects="1" scenarios="1"/>
  <phoneticPr fontId="9" type="noConversion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32"/>
  <sheetViews>
    <sheetView zoomScale="115" zoomScaleNormal="115" workbookViewId="0">
      <pane ySplit="7" topLeftCell="A10" activePane="bottomLeft" state="frozen"/>
      <selection activeCell="Y10" sqref="Y10"/>
      <selection pane="bottomLeft" activeCell="A8" sqref="A8:C31"/>
    </sheetView>
  </sheetViews>
  <sheetFormatPr baseColWidth="10" defaultRowHeight="12.75" x14ac:dyDescent="0.2"/>
  <cols>
    <col min="1" max="1" width="16.5703125" customWidth="1"/>
    <col min="2" max="2" width="5.5703125" customWidth="1"/>
    <col min="3" max="3" width="4.7109375" customWidth="1"/>
    <col min="4" max="4" width="5" customWidth="1"/>
    <col min="5" max="8" width="4.7109375" customWidth="1"/>
    <col min="9" max="9" width="5.28515625" customWidth="1"/>
    <col min="10" max="18" width="4.7109375" customWidth="1"/>
    <col min="19" max="19" width="5.42578125" customWidth="1"/>
    <col min="20" max="20" width="4.7109375" customWidth="1"/>
    <col min="21" max="21" width="5.85546875" customWidth="1"/>
    <col min="22" max="29" width="4.7109375" customWidth="1"/>
    <col min="30" max="31" width="4.5703125" customWidth="1"/>
    <col min="32" max="32" width="6.140625" customWidth="1"/>
    <col min="33" max="33" width="5.28515625" customWidth="1"/>
    <col min="34" max="34" width="4.140625" customWidth="1"/>
    <col min="35" max="35" width="4.28515625" customWidth="1"/>
    <col min="36" max="38" width="4.42578125" customWidth="1"/>
    <col min="39" max="39" width="5.7109375" customWidth="1"/>
  </cols>
  <sheetData>
    <row r="1" spans="1:39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9" x14ac:dyDescent="0.2">
      <c r="A2" s="1" t="s">
        <v>75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9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9" ht="15.75" x14ac:dyDescent="0.25">
      <c r="A4" s="4" t="s">
        <v>112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39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9" ht="13.5" thickBot="1" x14ac:dyDescent="0.25">
      <c r="A6" s="7" t="s">
        <v>51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51"/>
      <c r="AE6" s="51"/>
      <c r="AF6" s="51"/>
    </row>
    <row r="7" spans="1:39" ht="131.25" customHeight="1" x14ac:dyDescent="0.2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8</v>
      </c>
      <c r="H7" s="14" t="s">
        <v>4</v>
      </c>
      <c r="I7" s="14" t="s">
        <v>85</v>
      </c>
      <c r="J7" s="14" t="s">
        <v>9</v>
      </c>
      <c r="K7" s="14" t="s">
        <v>7</v>
      </c>
      <c r="L7" s="12" t="s">
        <v>84</v>
      </c>
      <c r="M7" s="14" t="s">
        <v>4</v>
      </c>
      <c r="N7" s="14" t="s">
        <v>86</v>
      </c>
      <c r="O7" s="13" t="s">
        <v>10</v>
      </c>
      <c r="P7" s="14" t="s">
        <v>7</v>
      </c>
      <c r="Q7" s="16" t="s">
        <v>6</v>
      </c>
      <c r="R7" s="14" t="s">
        <v>79</v>
      </c>
      <c r="S7" s="14" t="s">
        <v>7</v>
      </c>
      <c r="T7" s="14" t="s">
        <v>94</v>
      </c>
      <c r="U7" s="14" t="s">
        <v>7</v>
      </c>
      <c r="V7" s="14" t="s">
        <v>95</v>
      </c>
      <c r="W7" s="14" t="s">
        <v>7</v>
      </c>
      <c r="X7" s="14" t="s">
        <v>80</v>
      </c>
      <c r="Y7" s="14" t="s">
        <v>81</v>
      </c>
      <c r="Z7" s="13" t="s">
        <v>82</v>
      </c>
      <c r="AA7" s="79" t="s">
        <v>102</v>
      </c>
      <c r="AB7" s="79" t="s">
        <v>103</v>
      </c>
      <c r="AC7" s="79" t="s">
        <v>104</v>
      </c>
      <c r="AD7" s="79" t="s">
        <v>105</v>
      </c>
      <c r="AE7" s="79" t="s">
        <v>106</v>
      </c>
      <c r="AF7" s="81" t="s">
        <v>83</v>
      </c>
      <c r="AG7" s="79" t="s">
        <v>102</v>
      </c>
      <c r="AH7" s="79" t="s">
        <v>103</v>
      </c>
      <c r="AI7" s="79" t="s">
        <v>104</v>
      </c>
      <c r="AJ7" s="79" t="s">
        <v>105</v>
      </c>
      <c r="AK7" s="79" t="s">
        <v>106</v>
      </c>
      <c r="AL7" s="80" t="s">
        <v>107</v>
      </c>
      <c r="AM7" s="81" t="s">
        <v>87</v>
      </c>
    </row>
    <row r="8" spans="1:39" x14ac:dyDescent="0.2">
      <c r="A8" s="74" t="s">
        <v>11</v>
      </c>
      <c r="B8" s="21">
        <v>40</v>
      </c>
      <c r="C8" s="21">
        <v>37</v>
      </c>
      <c r="D8" s="117">
        <f t="shared" ref="D8:D9" si="0">SUM(100/B8)*C8</f>
        <v>92.5</v>
      </c>
      <c r="E8" s="21">
        <f t="shared" ref="E8:E30" si="1">B8-C8</f>
        <v>3</v>
      </c>
      <c r="F8" s="21">
        <f t="shared" ref="F8:F30" si="2">SUM(100/B8)*E8</f>
        <v>7.5</v>
      </c>
      <c r="G8" s="194"/>
      <c r="H8" s="194"/>
      <c r="I8" s="194"/>
      <c r="J8" s="194"/>
      <c r="K8" s="116"/>
      <c r="L8" s="194"/>
      <c r="M8" s="194"/>
      <c r="N8" s="194"/>
      <c r="O8" s="194"/>
      <c r="P8" s="116"/>
      <c r="Q8" s="22"/>
      <c r="R8" s="23">
        <v>1</v>
      </c>
      <c r="S8" s="117">
        <f t="shared" ref="S8" si="3">(100/E8)*R8</f>
        <v>33.333333333333336</v>
      </c>
      <c r="T8" s="23">
        <v>2</v>
      </c>
      <c r="U8" s="117">
        <f t="shared" ref="U8:U31" si="4">SUM(100/E8)*T8</f>
        <v>66.666666666666671</v>
      </c>
      <c r="V8" s="194"/>
      <c r="W8" s="116"/>
      <c r="X8" s="19">
        <v>4.82</v>
      </c>
      <c r="Y8" s="24">
        <v>4.67</v>
      </c>
      <c r="Z8" s="118">
        <f t="shared" ref="Z8:Z9" si="5">AVERAGE(X8:Y8)</f>
        <v>4.7450000000000001</v>
      </c>
      <c r="AA8" s="82">
        <v>4.5999999999999996</v>
      </c>
      <c r="AB8" s="24">
        <v>4.5</v>
      </c>
      <c r="AC8" s="24">
        <v>4.7</v>
      </c>
      <c r="AD8" s="24">
        <v>5</v>
      </c>
      <c r="AE8" s="78">
        <v>4.5999999999999996</v>
      </c>
      <c r="AF8" s="83">
        <f>AVERAGE(AA8:AE8)</f>
        <v>4.68</v>
      </c>
      <c r="AG8" s="82">
        <v>4</v>
      </c>
      <c r="AH8" s="24">
        <v>5</v>
      </c>
      <c r="AI8" s="24">
        <v>5.4</v>
      </c>
      <c r="AJ8" s="24">
        <v>4.5999999999999996</v>
      </c>
      <c r="AK8" s="84">
        <v>4.4000000000000004</v>
      </c>
      <c r="AL8" s="119">
        <v>4.7</v>
      </c>
      <c r="AM8" s="83">
        <f>AVERAGE(AG8:AL8)</f>
        <v>4.6833333333333327</v>
      </c>
    </row>
    <row r="9" spans="1:39" x14ac:dyDescent="0.2">
      <c r="A9" s="74" t="s">
        <v>54</v>
      </c>
      <c r="B9" s="21">
        <v>37</v>
      </c>
      <c r="C9" s="21">
        <v>36</v>
      </c>
      <c r="D9" s="117">
        <f t="shared" si="0"/>
        <v>97.297297297297291</v>
      </c>
      <c r="E9" s="21">
        <f t="shared" si="1"/>
        <v>1</v>
      </c>
      <c r="F9" s="21">
        <f t="shared" si="2"/>
        <v>2.7027027027027026</v>
      </c>
      <c r="G9" s="194"/>
      <c r="H9" s="194"/>
      <c r="I9" s="194"/>
      <c r="J9" s="194"/>
      <c r="K9" s="116"/>
      <c r="L9" s="194"/>
      <c r="M9" s="194"/>
      <c r="N9" s="194"/>
      <c r="O9" s="194"/>
      <c r="P9" s="116"/>
      <c r="Q9" s="22"/>
      <c r="R9" s="194"/>
      <c r="S9" s="116"/>
      <c r="T9" s="23">
        <v>1</v>
      </c>
      <c r="U9" s="117">
        <f t="shared" si="4"/>
        <v>100</v>
      </c>
      <c r="V9" s="194"/>
      <c r="W9" s="116"/>
      <c r="X9" s="19">
        <v>4.9000000000000004</v>
      </c>
      <c r="Y9" s="24">
        <v>4.8</v>
      </c>
      <c r="Z9" s="118">
        <f t="shared" si="5"/>
        <v>4.8499999999999996</v>
      </c>
      <c r="AA9" s="82">
        <v>5</v>
      </c>
      <c r="AB9" s="24">
        <v>4.5999999999999996</v>
      </c>
      <c r="AC9" s="24">
        <v>4.9000000000000004</v>
      </c>
      <c r="AD9" s="24">
        <v>4.5999999999999996</v>
      </c>
      <c r="AE9" s="78">
        <v>4.0999999999999996</v>
      </c>
      <c r="AF9" s="83">
        <f>AVERAGE(AA9:AE9)</f>
        <v>4.6400000000000006</v>
      </c>
      <c r="AG9" s="82">
        <v>4.2</v>
      </c>
      <c r="AH9" s="24">
        <v>4.5999999999999996</v>
      </c>
      <c r="AI9" s="24">
        <v>5.5</v>
      </c>
      <c r="AJ9" s="24">
        <v>4.4000000000000004</v>
      </c>
      <c r="AK9" s="84">
        <v>4.2</v>
      </c>
      <c r="AL9" s="119">
        <v>4.7</v>
      </c>
      <c r="AM9" s="83">
        <f t="shared" ref="AM9:AM10" si="6">AVERAGE(AG9:AL9)</f>
        <v>4.6000000000000005</v>
      </c>
    </row>
    <row r="10" spans="1:39" x14ac:dyDescent="0.2">
      <c r="A10" s="74" t="s">
        <v>32</v>
      </c>
      <c r="B10" s="21">
        <v>14</v>
      </c>
      <c r="C10" s="21">
        <v>12</v>
      </c>
      <c r="D10" s="117">
        <f t="shared" ref="D10" si="7">SUM(100/B10)*C10</f>
        <v>85.714285714285722</v>
      </c>
      <c r="E10" s="21">
        <f t="shared" ref="E10" si="8">B10-C10</f>
        <v>2</v>
      </c>
      <c r="F10" s="21">
        <f t="shared" ref="F10" si="9">SUM(100/B10)*E10</f>
        <v>14.285714285714286</v>
      </c>
      <c r="G10" s="194"/>
      <c r="H10" s="194"/>
      <c r="I10" s="194"/>
      <c r="J10" s="194"/>
      <c r="K10" s="116"/>
      <c r="L10" s="194"/>
      <c r="M10" s="194"/>
      <c r="N10" s="194"/>
      <c r="O10" s="194"/>
      <c r="P10" s="116"/>
      <c r="Q10" s="22"/>
      <c r="R10" s="23">
        <v>2</v>
      </c>
      <c r="S10" s="116"/>
      <c r="T10" s="194"/>
      <c r="U10" s="116"/>
      <c r="V10" s="194"/>
      <c r="W10" s="116"/>
      <c r="X10" s="19">
        <v>5.3</v>
      </c>
      <c r="Y10" s="24">
        <v>5</v>
      </c>
      <c r="Z10" s="118">
        <f t="shared" ref="Z10:Z31" si="10">AVERAGE(X10:Y10)</f>
        <v>5.15</v>
      </c>
      <c r="AA10" s="82">
        <v>4.5999999999999996</v>
      </c>
      <c r="AB10" s="24">
        <v>4.8</v>
      </c>
      <c r="AC10" s="24">
        <v>4.5</v>
      </c>
      <c r="AD10" s="24">
        <v>4.3</v>
      </c>
      <c r="AE10" s="78">
        <v>4.4000000000000004</v>
      </c>
      <c r="AF10" s="83">
        <f>AVERAGE(AA10:AE10)</f>
        <v>4.5200000000000005</v>
      </c>
      <c r="AG10" s="82">
        <v>4.3</v>
      </c>
      <c r="AH10" s="24">
        <v>5.0999999999999996</v>
      </c>
      <c r="AI10" s="24">
        <v>5.4</v>
      </c>
      <c r="AJ10" s="24">
        <v>4.8</v>
      </c>
      <c r="AK10" s="84">
        <v>4.5</v>
      </c>
      <c r="AL10" s="119">
        <v>5.0999999999999996</v>
      </c>
      <c r="AM10" s="83">
        <f t="shared" si="6"/>
        <v>4.8666666666666663</v>
      </c>
    </row>
    <row r="11" spans="1:39" x14ac:dyDescent="0.2">
      <c r="A11" s="74" t="s">
        <v>35</v>
      </c>
      <c r="B11" s="21">
        <v>22</v>
      </c>
      <c r="C11" s="21">
        <v>22</v>
      </c>
      <c r="D11" s="117">
        <f t="shared" ref="D11:D30" si="11">SUM(100/B11)*C11</f>
        <v>100.00000000000001</v>
      </c>
      <c r="E11" s="194"/>
      <c r="F11" s="194"/>
      <c r="G11" s="194"/>
      <c r="H11" s="194"/>
      <c r="I11" s="194"/>
      <c r="J11" s="194"/>
      <c r="K11" s="116"/>
      <c r="L11" s="194"/>
      <c r="M11" s="194"/>
      <c r="N11" s="194"/>
      <c r="O11" s="194"/>
      <c r="P11" s="116"/>
      <c r="Q11" s="22"/>
      <c r="R11" s="23">
        <v>4.9000000000000004</v>
      </c>
      <c r="S11" s="116"/>
      <c r="T11" s="23">
        <v>4.72</v>
      </c>
      <c r="U11" s="116"/>
      <c r="V11" s="194"/>
      <c r="W11" s="116"/>
      <c r="X11" s="19">
        <v>5.3</v>
      </c>
      <c r="Y11" s="24">
        <v>4.9000000000000004</v>
      </c>
      <c r="Z11" s="118">
        <f t="shared" si="10"/>
        <v>5.0999999999999996</v>
      </c>
      <c r="AA11" s="82">
        <v>5.2</v>
      </c>
      <c r="AB11" s="24">
        <v>4.7</v>
      </c>
      <c r="AC11" s="24">
        <v>5</v>
      </c>
      <c r="AD11" s="24">
        <v>4.7</v>
      </c>
      <c r="AE11" s="78">
        <v>5</v>
      </c>
      <c r="AF11" s="83">
        <f t="shared" ref="AF11:AF31" si="12">AVERAGE(AA11:AE11)</f>
        <v>4.92</v>
      </c>
      <c r="AG11" s="82">
        <v>3.6</v>
      </c>
      <c r="AH11" s="24">
        <v>4.5999999999999996</v>
      </c>
      <c r="AI11" s="24">
        <v>5.0999999999999996</v>
      </c>
      <c r="AJ11" s="24">
        <v>4.3</v>
      </c>
      <c r="AK11" s="84">
        <v>4.3</v>
      </c>
      <c r="AL11" s="119">
        <v>4.8</v>
      </c>
      <c r="AM11" s="83">
        <f t="shared" ref="AM11:AM31" si="13">AVERAGE(AG11:AL11)</f>
        <v>4.45</v>
      </c>
    </row>
    <row r="12" spans="1:39" x14ac:dyDescent="0.2">
      <c r="A12" s="74" t="s">
        <v>13</v>
      </c>
      <c r="B12" s="21">
        <v>11</v>
      </c>
      <c r="C12" s="21">
        <v>11</v>
      </c>
      <c r="D12" s="117">
        <f t="shared" si="11"/>
        <v>100.00000000000001</v>
      </c>
      <c r="E12" s="194"/>
      <c r="F12" s="194"/>
      <c r="G12" s="194"/>
      <c r="H12" s="194"/>
      <c r="I12" s="194"/>
      <c r="J12" s="194"/>
      <c r="K12" s="116"/>
      <c r="L12" s="194"/>
      <c r="M12" s="194"/>
      <c r="N12" s="194"/>
      <c r="O12" s="194"/>
      <c r="P12" s="116"/>
      <c r="Q12" s="22"/>
      <c r="R12" s="194"/>
      <c r="S12" s="116"/>
      <c r="T12" s="194"/>
      <c r="U12" s="116"/>
      <c r="V12" s="194"/>
      <c r="W12" s="116"/>
      <c r="X12" s="19">
        <v>5.2</v>
      </c>
      <c r="Y12" s="24">
        <v>4.9000000000000004</v>
      </c>
      <c r="Z12" s="118">
        <f t="shared" ref="Z12" si="14">AVERAGE(X12:Y12)</f>
        <v>5.0500000000000007</v>
      </c>
      <c r="AA12" s="82">
        <v>4.7</v>
      </c>
      <c r="AB12" s="24">
        <v>4.4000000000000004</v>
      </c>
      <c r="AC12" s="24">
        <v>5</v>
      </c>
      <c r="AD12" s="24">
        <v>4.5</v>
      </c>
      <c r="AE12" s="78">
        <v>4.5</v>
      </c>
      <c r="AF12" s="83">
        <f t="shared" si="12"/>
        <v>4.62</v>
      </c>
      <c r="AG12" s="82">
        <v>4.2</v>
      </c>
      <c r="AH12" s="24">
        <v>4.8</v>
      </c>
      <c r="AI12" s="24">
        <v>5.3</v>
      </c>
      <c r="AJ12" s="24">
        <v>4</v>
      </c>
      <c r="AK12" s="84">
        <v>3.9</v>
      </c>
      <c r="AL12" s="119">
        <v>3.9</v>
      </c>
      <c r="AM12" s="83">
        <f t="shared" si="13"/>
        <v>4.3499999999999996</v>
      </c>
    </row>
    <row r="13" spans="1:39" x14ac:dyDescent="0.2">
      <c r="A13" s="74" t="s">
        <v>14</v>
      </c>
      <c r="B13" s="21">
        <v>38</v>
      </c>
      <c r="C13" s="21">
        <v>34</v>
      </c>
      <c r="D13" s="117">
        <f t="shared" ref="D13:D14" si="15">SUM(100/B13)*C13</f>
        <v>89.473684210526329</v>
      </c>
      <c r="E13" s="21">
        <f t="shared" ref="E13:E14" si="16">B13-C13</f>
        <v>4</v>
      </c>
      <c r="F13" s="21">
        <f t="shared" ref="F13:F14" si="17">SUM(100/B13)*E13</f>
        <v>10.526315789473685</v>
      </c>
      <c r="G13" s="21">
        <v>10</v>
      </c>
      <c r="H13" s="21">
        <v>10</v>
      </c>
      <c r="I13" s="21">
        <f t="shared" ref="I13" si="18">SUM(100/G13)*H13</f>
        <v>100</v>
      </c>
      <c r="J13" s="194"/>
      <c r="K13" s="116"/>
      <c r="L13" s="21">
        <v>2</v>
      </c>
      <c r="M13" s="21">
        <v>2</v>
      </c>
      <c r="N13" s="21">
        <f t="shared" ref="N13" si="19">SUM(100/L13)*M13</f>
        <v>100</v>
      </c>
      <c r="O13" s="194"/>
      <c r="P13" s="116"/>
      <c r="Q13" s="22"/>
      <c r="R13" s="194"/>
      <c r="S13" s="116"/>
      <c r="T13" s="194"/>
      <c r="U13" s="116"/>
      <c r="V13" s="194"/>
      <c r="W13" s="116"/>
      <c r="X13" s="19">
        <v>4.9000000000000004</v>
      </c>
      <c r="Y13" s="24">
        <v>4.7</v>
      </c>
      <c r="Z13" s="118">
        <f t="shared" si="10"/>
        <v>4.8000000000000007</v>
      </c>
      <c r="AA13" s="82">
        <v>4.9000000000000004</v>
      </c>
      <c r="AB13" s="24">
        <v>4.5</v>
      </c>
      <c r="AC13" s="24">
        <v>4.4000000000000004</v>
      </c>
      <c r="AD13" s="24">
        <v>4.5999999999999996</v>
      </c>
      <c r="AE13" s="78">
        <v>4.8</v>
      </c>
      <c r="AF13" s="83">
        <f>AVERAGE(AA13:AE13)</f>
        <v>4.6399999999999997</v>
      </c>
      <c r="AG13" s="82">
        <v>4.5</v>
      </c>
      <c r="AH13" s="24">
        <v>4.8</v>
      </c>
      <c r="AI13" s="24">
        <v>5.3</v>
      </c>
      <c r="AJ13" s="24">
        <v>4.3</v>
      </c>
      <c r="AK13" s="84">
        <v>3.8</v>
      </c>
      <c r="AL13" s="119">
        <v>4.3</v>
      </c>
      <c r="AM13" s="83">
        <f t="shared" si="13"/>
        <v>4.5000000000000009</v>
      </c>
    </row>
    <row r="14" spans="1:39" x14ac:dyDescent="0.2">
      <c r="A14" s="74" t="s">
        <v>15</v>
      </c>
      <c r="B14" s="21">
        <v>38</v>
      </c>
      <c r="C14" s="21">
        <v>34</v>
      </c>
      <c r="D14" s="117">
        <f t="shared" si="15"/>
        <v>89.473684210526329</v>
      </c>
      <c r="E14" s="21">
        <f t="shared" si="16"/>
        <v>4</v>
      </c>
      <c r="F14" s="21">
        <f t="shared" si="17"/>
        <v>10.526315789473685</v>
      </c>
      <c r="G14" s="194"/>
      <c r="H14" s="194"/>
      <c r="I14" s="194"/>
      <c r="J14" s="194"/>
      <c r="K14" s="116"/>
      <c r="L14" s="194"/>
      <c r="M14" s="194"/>
      <c r="N14" s="194"/>
      <c r="O14" s="194"/>
      <c r="P14" s="116"/>
      <c r="Q14" s="22"/>
      <c r="R14" s="194"/>
      <c r="S14" s="116"/>
      <c r="T14" s="194"/>
      <c r="U14" s="116"/>
      <c r="V14" s="194"/>
      <c r="W14" s="116"/>
      <c r="X14" s="19">
        <v>4.9000000000000004</v>
      </c>
      <c r="Y14" s="24">
        <v>4.8</v>
      </c>
      <c r="Z14" s="118">
        <f t="shared" si="10"/>
        <v>4.8499999999999996</v>
      </c>
      <c r="AA14" s="82">
        <v>4.9000000000000004</v>
      </c>
      <c r="AB14" s="24">
        <v>4.7</v>
      </c>
      <c r="AC14" s="24">
        <v>5.0999999999999996</v>
      </c>
      <c r="AD14" s="24">
        <v>5</v>
      </c>
      <c r="AE14" s="78">
        <v>5.0999999999999996</v>
      </c>
      <c r="AF14" s="83">
        <f t="shared" si="12"/>
        <v>4.9600000000000009</v>
      </c>
      <c r="AG14" s="82">
        <v>4.5999999999999996</v>
      </c>
      <c r="AH14" s="24">
        <v>4.8</v>
      </c>
      <c r="AI14" s="24">
        <v>5.4</v>
      </c>
      <c r="AJ14" s="24">
        <v>4.8</v>
      </c>
      <c r="AK14" s="84">
        <v>4.9000000000000004</v>
      </c>
      <c r="AL14" s="119">
        <v>4.8</v>
      </c>
      <c r="AM14" s="83">
        <f t="shared" si="13"/>
        <v>4.8833333333333337</v>
      </c>
    </row>
    <row r="15" spans="1:39" x14ac:dyDescent="0.2">
      <c r="A15" s="74" t="s">
        <v>16</v>
      </c>
      <c r="B15" s="21">
        <v>38</v>
      </c>
      <c r="C15" s="21">
        <v>34</v>
      </c>
      <c r="D15" s="117">
        <f t="shared" si="11"/>
        <v>89.473684210526329</v>
      </c>
      <c r="E15" s="21">
        <f t="shared" si="1"/>
        <v>4</v>
      </c>
      <c r="F15" s="21">
        <f t="shared" si="2"/>
        <v>10.526315789473685</v>
      </c>
      <c r="G15" s="21">
        <v>30</v>
      </c>
      <c r="H15" s="21">
        <v>26</v>
      </c>
      <c r="I15" s="21">
        <f t="shared" ref="I15" si="20">SUM(100/G15)*H15</f>
        <v>86.666666666666671</v>
      </c>
      <c r="J15" s="21">
        <f t="shared" ref="J15" si="21">G15-H15</f>
        <v>4</v>
      </c>
      <c r="K15" s="117">
        <f t="shared" ref="K15" si="22">SUM(100/G15)*J15</f>
        <v>13.333333333333334</v>
      </c>
      <c r="L15" s="21">
        <f t="shared" ref="L15" si="23">B15-G15</f>
        <v>8</v>
      </c>
      <c r="M15" s="21">
        <v>8</v>
      </c>
      <c r="N15" s="21">
        <f t="shared" ref="N15" si="24">SUM(100/L15)*M15</f>
        <v>100</v>
      </c>
      <c r="O15" s="194"/>
      <c r="P15" s="116"/>
      <c r="Q15" s="22"/>
      <c r="R15" s="23">
        <v>4</v>
      </c>
      <c r="S15" s="21">
        <f t="shared" ref="S15:S31" si="25">(100/E15)*R15</f>
        <v>100</v>
      </c>
      <c r="T15" s="194"/>
      <c r="U15" s="116"/>
      <c r="V15" s="194"/>
      <c r="W15" s="116"/>
      <c r="X15" s="19">
        <v>4.8</v>
      </c>
      <c r="Y15" s="24">
        <v>4.8</v>
      </c>
      <c r="Z15" s="118">
        <f t="shared" si="10"/>
        <v>4.8</v>
      </c>
      <c r="AA15" s="82">
        <v>4.5</v>
      </c>
      <c r="AB15" s="24">
        <v>3.8</v>
      </c>
      <c r="AC15" s="24">
        <v>4.5999999999999996</v>
      </c>
      <c r="AD15" s="24">
        <v>4.7</v>
      </c>
      <c r="AE15" s="78">
        <v>4.4000000000000004</v>
      </c>
      <c r="AF15" s="83">
        <f t="shared" si="12"/>
        <v>4.4000000000000004</v>
      </c>
      <c r="AG15" s="82">
        <v>3.6</v>
      </c>
      <c r="AH15" s="24">
        <v>4.7</v>
      </c>
      <c r="AI15" s="24">
        <v>5.2</v>
      </c>
      <c r="AJ15" s="24">
        <v>4.7</v>
      </c>
      <c r="AK15" s="84">
        <v>4.5</v>
      </c>
      <c r="AL15" s="119">
        <v>4.5</v>
      </c>
      <c r="AM15" s="83">
        <f t="shared" si="13"/>
        <v>4.5333333333333332</v>
      </c>
    </row>
    <row r="16" spans="1:39" x14ac:dyDescent="0.2">
      <c r="A16" s="74" t="s">
        <v>30</v>
      </c>
      <c r="B16" s="21">
        <v>5</v>
      </c>
      <c r="C16" s="21">
        <v>5</v>
      </c>
      <c r="D16" s="117">
        <f t="shared" si="11"/>
        <v>100</v>
      </c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16"/>
      <c r="Q16" s="22"/>
      <c r="R16" s="194"/>
      <c r="S16" s="116"/>
      <c r="T16" s="194"/>
      <c r="U16" s="116"/>
      <c r="V16" s="194"/>
      <c r="W16" s="116"/>
      <c r="X16" s="19">
        <v>5.2</v>
      </c>
      <c r="Y16" s="24">
        <v>4.8</v>
      </c>
      <c r="Z16" s="118">
        <f t="shared" si="10"/>
        <v>5</v>
      </c>
      <c r="AA16" s="82">
        <v>4.7</v>
      </c>
      <c r="AB16" s="24">
        <v>5.2</v>
      </c>
      <c r="AC16" s="24">
        <v>4.7</v>
      </c>
      <c r="AD16" s="24">
        <v>4.5999999999999996</v>
      </c>
      <c r="AE16" s="78">
        <v>5</v>
      </c>
      <c r="AF16" s="83">
        <f t="shared" si="12"/>
        <v>4.8400000000000007</v>
      </c>
      <c r="AG16" s="82">
        <v>4.5999999999999996</v>
      </c>
      <c r="AH16" s="24">
        <v>4.9000000000000004</v>
      </c>
      <c r="AI16" s="24">
        <v>5.0999999999999996</v>
      </c>
      <c r="AJ16" s="24">
        <v>4.7</v>
      </c>
      <c r="AK16" s="84">
        <v>4.8</v>
      </c>
      <c r="AL16" s="119">
        <v>4.5</v>
      </c>
      <c r="AM16" s="83">
        <f t="shared" si="13"/>
        <v>4.7666666666666666</v>
      </c>
    </row>
    <row r="17" spans="1:39" x14ac:dyDescent="0.2">
      <c r="A17" s="74" t="s">
        <v>17</v>
      </c>
      <c r="B17" s="21">
        <v>18</v>
      </c>
      <c r="C17" s="21">
        <v>17</v>
      </c>
      <c r="D17" s="117">
        <f t="shared" si="11"/>
        <v>94.444444444444443</v>
      </c>
      <c r="E17" s="21">
        <f t="shared" si="1"/>
        <v>1</v>
      </c>
      <c r="F17" s="21">
        <f t="shared" si="2"/>
        <v>5.5555555555555554</v>
      </c>
      <c r="G17" s="21">
        <v>18</v>
      </c>
      <c r="H17" s="21">
        <v>17</v>
      </c>
      <c r="I17" s="21">
        <f t="shared" ref="I17" si="26">SUM(100/G17)*H17</f>
        <v>94.444444444444443</v>
      </c>
      <c r="J17" s="21">
        <f t="shared" ref="J17" si="27">G17-H17</f>
        <v>1</v>
      </c>
      <c r="K17" s="117">
        <f t="shared" ref="K17" si="28">SUM(100/G17)*J17</f>
        <v>5.5555555555555554</v>
      </c>
      <c r="L17" s="194"/>
      <c r="M17" s="194"/>
      <c r="N17" s="194"/>
      <c r="O17" s="194"/>
      <c r="P17" s="116"/>
      <c r="Q17" s="22"/>
      <c r="R17" s="23">
        <v>1</v>
      </c>
      <c r="S17" s="116"/>
      <c r="T17" s="194"/>
      <c r="U17" s="116"/>
      <c r="V17" s="194"/>
      <c r="W17" s="116"/>
      <c r="X17" s="19">
        <v>4.8600000000000003</v>
      </c>
      <c r="Y17" s="24">
        <v>4.7</v>
      </c>
      <c r="Z17" s="118">
        <f t="shared" si="10"/>
        <v>4.78</v>
      </c>
      <c r="AA17" s="82">
        <v>4.0999999999999996</v>
      </c>
      <c r="AB17" s="24">
        <v>4.4000000000000004</v>
      </c>
      <c r="AC17" s="24">
        <v>4.5999999999999996</v>
      </c>
      <c r="AD17" s="24">
        <v>4.5</v>
      </c>
      <c r="AE17" s="78">
        <v>4.4000000000000004</v>
      </c>
      <c r="AF17" s="118">
        <f t="shared" si="12"/>
        <v>4.4000000000000004</v>
      </c>
      <c r="AG17" s="82">
        <v>4.2</v>
      </c>
      <c r="AH17" s="24">
        <v>5.0999999999999996</v>
      </c>
      <c r="AI17" s="24">
        <v>5.4</v>
      </c>
      <c r="AJ17" s="24">
        <v>4.9000000000000004</v>
      </c>
      <c r="AK17" s="84">
        <v>4.5</v>
      </c>
      <c r="AL17" s="119">
        <v>4.5999999999999996</v>
      </c>
      <c r="AM17" s="118">
        <f t="shared" si="13"/>
        <v>4.7833333333333341</v>
      </c>
    </row>
    <row r="18" spans="1:39" x14ac:dyDescent="0.2">
      <c r="A18" s="74" t="s">
        <v>55</v>
      </c>
      <c r="B18" s="21">
        <v>8</v>
      </c>
      <c r="C18" s="21">
        <v>7</v>
      </c>
      <c r="D18" s="117">
        <f t="shared" si="11"/>
        <v>87.5</v>
      </c>
      <c r="E18" s="21">
        <f t="shared" si="1"/>
        <v>1</v>
      </c>
      <c r="F18" s="21">
        <f t="shared" si="2"/>
        <v>12.5</v>
      </c>
      <c r="G18" s="21">
        <v>7</v>
      </c>
      <c r="H18" s="21">
        <v>6</v>
      </c>
      <c r="I18" s="21">
        <f t="shared" ref="I18" si="29">SUM(100/G18)*H18</f>
        <v>85.714285714285722</v>
      </c>
      <c r="J18" s="21">
        <f t="shared" ref="J18" si="30">G18-H18</f>
        <v>1</v>
      </c>
      <c r="K18" s="117">
        <f t="shared" ref="K18" si="31">SUM(100/G18)*J18</f>
        <v>14.285714285714286</v>
      </c>
      <c r="L18" s="21">
        <v>1</v>
      </c>
      <c r="M18" s="21">
        <v>1</v>
      </c>
      <c r="N18" s="21">
        <f t="shared" ref="N18" si="32">SUM(100/L18)*M18</f>
        <v>100</v>
      </c>
      <c r="O18" s="194"/>
      <c r="P18" s="116"/>
      <c r="Q18" s="22"/>
      <c r="R18" s="194"/>
      <c r="S18" s="116"/>
      <c r="T18" s="23">
        <v>1</v>
      </c>
      <c r="U18" s="21">
        <f t="shared" si="4"/>
        <v>100</v>
      </c>
      <c r="V18" s="194"/>
      <c r="W18" s="116"/>
      <c r="X18" s="19">
        <v>4.2</v>
      </c>
      <c r="Y18" s="24">
        <v>4.8</v>
      </c>
      <c r="Z18" s="118">
        <f t="shared" si="10"/>
        <v>4.5</v>
      </c>
      <c r="AA18" s="82">
        <v>4.5999999999999996</v>
      </c>
      <c r="AB18" s="24">
        <v>4.3</v>
      </c>
      <c r="AC18" s="24">
        <v>4.3</v>
      </c>
      <c r="AD18" s="24">
        <v>4.2</v>
      </c>
      <c r="AE18" s="78">
        <v>3.8</v>
      </c>
      <c r="AF18" s="118">
        <f t="shared" si="12"/>
        <v>4.24</v>
      </c>
      <c r="AG18" s="82">
        <v>3.5</v>
      </c>
      <c r="AH18" s="24">
        <v>4.7</v>
      </c>
      <c r="AI18" s="24">
        <v>4.4000000000000004</v>
      </c>
      <c r="AJ18" s="24">
        <v>3.9</v>
      </c>
      <c r="AK18" s="84">
        <v>3.7</v>
      </c>
      <c r="AL18" s="119">
        <v>4.4000000000000004</v>
      </c>
      <c r="AM18" s="118">
        <f t="shared" si="13"/>
        <v>4.1000000000000005</v>
      </c>
    </row>
    <row r="19" spans="1:39" x14ac:dyDescent="0.2">
      <c r="A19" s="74" t="s">
        <v>18</v>
      </c>
      <c r="B19" s="21">
        <v>10</v>
      </c>
      <c r="C19" s="21">
        <v>8</v>
      </c>
      <c r="D19" s="117">
        <f t="shared" si="11"/>
        <v>80</v>
      </c>
      <c r="E19" s="21">
        <f t="shared" si="1"/>
        <v>2</v>
      </c>
      <c r="F19" s="21">
        <f t="shared" si="2"/>
        <v>20</v>
      </c>
      <c r="G19" s="21">
        <v>10</v>
      </c>
      <c r="H19" s="21">
        <v>8</v>
      </c>
      <c r="I19" s="21">
        <f t="shared" ref="I19" si="33">SUM(100/G19)*H19</f>
        <v>80</v>
      </c>
      <c r="J19" s="21">
        <f t="shared" ref="J19" si="34">G19-H19</f>
        <v>2</v>
      </c>
      <c r="K19" s="117">
        <f t="shared" ref="K19" si="35">SUM(100/G19)*J19</f>
        <v>20</v>
      </c>
      <c r="L19" s="194"/>
      <c r="M19" s="194"/>
      <c r="N19" s="194"/>
      <c r="O19" s="194"/>
      <c r="P19" s="116"/>
      <c r="Q19" s="22"/>
      <c r="R19" s="23">
        <v>1</v>
      </c>
      <c r="S19" s="116"/>
      <c r="T19" s="23">
        <v>2</v>
      </c>
      <c r="U19" s="21">
        <f t="shared" si="4"/>
        <v>100</v>
      </c>
      <c r="V19" s="194"/>
      <c r="W19" s="116"/>
      <c r="X19" s="19">
        <v>4.9000000000000004</v>
      </c>
      <c r="Y19" s="24">
        <v>4.7</v>
      </c>
      <c r="Z19" s="118">
        <f t="shared" si="10"/>
        <v>4.8000000000000007</v>
      </c>
      <c r="AA19" s="82">
        <v>4.7</v>
      </c>
      <c r="AB19" s="24">
        <v>4.9000000000000004</v>
      </c>
      <c r="AC19" s="24">
        <v>4.4000000000000004</v>
      </c>
      <c r="AD19" s="24">
        <v>4.5</v>
      </c>
      <c r="AE19" s="78">
        <v>4.9000000000000004</v>
      </c>
      <c r="AF19" s="118">
        <f t="shared" si="12"/>
        <v>4.68</v>
      </c>
      <c r="AG19" s="82">
        <v>3.8</v>
      </c>
      <c r="AH19" s="24">
        <v>4.2</v>
      </c>
      <c r="AI19" s="24">
        <v>4.8</v>
      </c>
      <c r="AJ19" s="24">
        <v>3.9</v>
      </c>
      <c r="AK19" s="84">
        <v>3.6</v>
      </c>
      <c r="AL19" s="119">
        <v>5</v>
      </c>
      <c r="AM19" s="118">
        <f t="shared" si="13"/>
        <v>4.2166666666666668</v>
      </c>
    </row>
    <row r="20" spans="1:39" x14ac:dyDescent="0.2">
      <c r="A20" s="74" t="s">
        <v>73</v>
      </c>
      <c r="B20" s="21">
        <v>56</v>
      </c>
      <c r="C20" s="21">
        <v>49</v>
      </c>
      <c r="D20" s="117">
        <f t="shared" si="11"/>
        <v>87.5</v>
      </c>
      <c r="E20" s="21">
        <f t="shared" si="1"/>
        <v>7</v>
      </c>
      <c r="F20" s="21">
        <f t="shared" si="2"/>
        <v>12.5</v>
      </c>
      <c r="G20" s="194"/>
      <c r="H20" s="194"/>
      <c r="I20" s="194"/>
      <c r="J20" s="194"/>
      <c r="K20" s="117"/>
      <c r="L20" s="194"/>
      <c r="M20" s="194"/>
      <c r="N20" s="194"/>
      <c r="O20" s="194"/>
      <c r="P20" s="116"/>
      <c r="Q20" s="22"/>
      <c r="R20" s="23">
        <v>4</v>
      </c>
      <c r="S20" s="21">
        <f t="shared" si="25"/>
        <v>57.142857142857146</v>
      </c>
      <c r="T20" s="23">
        <v>1</v>
      </c>
      <c r="U20" s="21">
        <f t="shared" si="4"/>
        <v>14.285714285714286</v>
      </c>
      <c r="V20" s="194"/>
      <c r="W20" s="116"/>
      <c r="X20" s="19">
        <v>5</v>
      </c>
      <c r="Y20" s="24">
        <v>4.5</v>
      </c>
      <c r="Z20" s="118">
        <f t="shared" si="10"/>
        <v>4.75</v>
      </c>
      <c r="AA20" s="82">
        <v>3.7</v>
      </c>
      <c r="AB20" s="24">
        <v>5</v>
      </c>
      <c r="AC20" s="24">
        <v>4.8</v>
      </c>
      <c r="AD20" s="24">
        <v>4.4000000000000004</v>
      </c>
      <c r="AE20" s="78">
        <v>4.4000000000000004</v>
      </c>
      <c r="AF20" s="118">
        <f t="shared" si="12"/>
        <v>4.4599999999999991</v>
      </c>
      <c r="AG20" s="82">
        <v>3.9</v>
      </c>
      <c r="AH20" s="24">
        <v>4.8</v>
      </c>
      <c r="AI20" s="24">
        <v>5.3</v>
      </c>
      <c r="AJ20" s="24">
        <v>4.4000000000000004</v>
      </c>
      <c r="AK20" s="84">
        <v>4.0999999999999996</v>
      </c>
      <c r="AL20" s="119">
        <v>4.5</v>
      </c>
      <c r="AM20" s="118">
        <f t="shared" si="13"/>
        <v>4.5</v>
      </c>
    </row>
    <row r="21" spans="1:39" x14ac:dyDescent="0.2">
      <c r="A21" s="74" t="s">
        <v>34</v>
      </c>
      <c r="B21" s="21">
        <v>12</v>
      </c>
      <c r="C21" s="21">
        <v>11</v>
      </c>
      <c r="D21" s="117">
        <f t="shared" si="11"/>
        <v>91.666666666666671</v>
      </c>
      <c r="E21" s="21">
        <f t="shared" si="1"/>
        <v>1</v>
      </c>
      <c r="F21" s="21">
        <f t="shared" si="2"/>
        <v>8.3333333333333339</v>
      </c>
      <c r="G21" s="194"/>
      <c r="H21" s="194"/>
      <c r="I21" s="194"/>
      <c r="J21" s="194"/>
      <c r="K21" s="117"/>
      <c r="L21" s="21">
        <v>1</v>
      </c>
      <c r="M21" s="194"/>
      <c r="N21" s="194"/>
      <c r="O21" s="21">
        <v>1</v>
      </c>
      <c r="P21" s="117">
        <f t="shared" ref="P21" si="36">SUM(100/L21)*O21</f>
        <v>100</v>
      </c>
      <c r="Q21" s="22"/>
      <c r="R21" s="23">
        <v>1</v>
      </c>
      <c r="S21" s="116"/>
      <c r="T21" s="194"/>
      <c r="U21" s="116"/>
      <c r="V21" s="194"/>
      <c r="W21" s="116"/>
      <c r="X21" s="19">
        <v>5.3</v>
      </c>
      <c r="Y21" s="24">
        <v>4.9000000000000004</v>
      </c>
      <c r="Z21" s="118">
        <f t="shared" si="10"/>
        <v>5.0999999999999996</v>
      </c>
      <c r="AA21" s="82">
        <v>4.8</v>
      </c>
      <c r="AB21" s="24">
        <v>5.0999999999999996</v>
      </c>
      <c r="AC21" s="24">
        <v>4.8</v>
      </c>
      <c r="AD21" s="24">
        <v>5</v>
      </c>
      <c r="AE21" s="78">
        <v>4.8</v>
      </c>
      <c r="AF21" s="118">
        <f>AVERAGE(AA21:AE21)</f>
        <v>4.9000000000000004</v>
      </c>
      <c r="AG21" s="82">
        <v>4.0999999999999996</v>
      </c>
      <c r="AH21" s="24">
        <v>4.5999999999999996</v>
      </c>
      <c r="AI21" s="24">
        <v>5.4</v>
      </c>
      <c r="AJ21" s="24">
        <v>4.5999999999999996</v>
      </c>
      <c r="AK21" s="84">
        <v>4.2</v>
      </c>
      <c r="AL21" s="119">
        <v>4.4000000000000004</v>
      </c>
      <c r="AM21" s="118">
        <f t="shared" si="13"/>
        <v>4.55</v>
      </c>
    </row>
    <row r="22" spans="1:39" x14ac:dyDescent="0.2">
      <c r="A22" s="74" t="s">
        <v>20</v>
      </c>
      <c r="B22" s="21">
        <v>31</v>
      </c>
      <c r="C22" s="21">
        <v>30</v>
      </c>
      <c r="D22" s="117">
        <f t="shared" si="11"/>
        <v>96.774193548387089</v>
      </c>
      <c r="E22" s="21">
        <f t="shared" si="1"/>
        <v>1</v>
      </c>
      <c r="F22" s="21">
        <f t="shared" si="2"/>
        <v>3.225806451612903</v>
      </c>
      <c r="G22" s="21">
        <v>29</v>
      </c>
      <c r="H22" s="21">
        <v>29</v>
      </c>
      <c r="I22" s="21">
        <f t="shared" ref="I22" si="37">SUM(100/G22)*H22</f>
        <v>100</v>
      </c>
      <c r="J22" s="194"/>
      <c r="K22" s="117"/>
      <c r="L22" s="21">
        <v>2</v>
      </c>
      <c r="M22" s="21">
        <v>2</v>
      </c>
      <c r="N22" s="21">
        <f t="shared" ref="N22" si="38">SUM(100/L22)*M22</f>
        <v>100</v>
      </c>
      <c r="O22" s="21">
        <v>1</v>
      </c>
      <c r="P22" s="117">
        <f t="shared" ref="P22" si="39">SUM(100/L22)*O22</f>
        <v>50</v>
      </c>
      <c r="Q22" s="22"/>
      <c r="R22" s="23">
        <v>1</v>
      </c>
      <c r="S22" s="21">
        <f t="shared" si="25"/>
        <v>100</v>
      </c>
      <c r="T22" s="194"/>
      <c r="U22" s="116"/>
      <c r="V22" s="194"/>
      <c r="W22" s="116"/>
      <c r="X22" s="19">
        <v>5</v>
      </c>
      <c r="Y22" s="24">
        <v>4.8</v>
      </c>
      <c r="Z22" s="118">
        <f t="shared" si="10"/>
        <v>4.9000000000000004</v>
      </c>
      <c r="AA22" s="82">
        <v>4.5999999999999996</v>
      </c>
      <c r="AB22" s="24">
        <v>4.7</v>
      </c>
      <c r="AC22" s="24">
        <v>5</v>
      </c>
      <c r="AD22" s="24">
        <v>4.3</v>
      </c>
      <c r="AE22" s="78">
        <v>4.0999999999999996</v>
      </c>
      <c r="AF22" s="118">
        <f t="shared" si="12"/>
        <v>4.5400000000000009</v>
      </c>
      <c r="AG22" s="82">
        <v>4.2</v>
      </c>
      <c r="AH22" s="24">
        <v>5.0999999999999996</v>
      </c>
      <c r="AI22" s="24">
        <v>5.4</v>
      </c>
      <c r="AJ22" s="24">
        <v>4.4000000000000004</v>
      </c>
      <c r="AK22" s="84">
        <v>4.2</v>
      </c>
      <c r="AL22" s="119">
        <v>4.8</v>
      </c>
      <c r="AM22" s="118">
        <f t="shared" si="13"/>
        <v>4.6833333333333336</v>
      </c>
    </row>
    <row r="23" spans="1:39" x14ac:dyDescent="0.2">
      <c r="A23" s="74" t="s">
        <v>33</v>
      </c>
      <c r="B23" s="21">
        <v>14</v>
      </c>
      <c r="C23" s="21">
        <v>13</v>
      </c>
      <c r="D23" s="117">
        <f t="shared" si="11"/>
        <v>92.857142857142861</v>
      </c>
      <c r="E23" s="21">
        <f t="shared" si="1"/>
        <v>1</v>
      </c>
      <c r="F23" s="21">
        <f t="shared" si="2"/>
        <v>7.1428571428571432</v>
      </c>
      <c r="G23" s="21">
        <v>13</v>
      </c>
      <c r="H23" s="21">
        <v>13</v>
      </c>
      <c r="I23" s="21">
        <f t="shared" ref="I23" si="40">SUM(100/G23)*H23</f>
        <v>100</v>
      </c>
      <c r="J23" s="194"/>
      <c r="K23" s="117"/>
      <c r="L23" s="21">
        <v>1</v>
      </c>
      <c r="M23" s="194"/>
      <c r="N23" s="194"/>
      <c r="O23" s="21">
        <v>1</v>
      </c>
      <c r="P23" s="117">
        <f t="shared" ref="P23" si="41">SUM(100/L23)*O23</f>
        <v>100</v>
      </c>
      <c r="Q23" s="22"/>
      <c r="R23" s="194"/>
      <c r="S23" s="116"/>
      <c r="T23" s="23">
        <v>1</v>
      </c>
      <c r="U23" s="21">
        <f t="shared" si="4"/>
        <v>100</v>
      </c>
      <c r="V23" s="194"/>
      <c r="W23" s="116"/>
      <c r="X23" s="19">
        <v>4.7</v>
      </c>
      <c r="Y23" s="24">
        <v>4.5</v>
      </c>
      <c r="Z23" s="118">
        <f t="shared" si="10"/>
        <v>4.5999999999999996</v>
      </c>
      <c r="AA23" s="82">
        <v>5</v>
      </c>
      <c r="AB23" s="24">
        <v>4.4000000000000004</v>
      </c>
      <c r="AC23" s="24">
        <v>4.5</v>
      </c>
      <c r="AD23" s="24">
        <v>4.5</v>
      </c>
      <c r="AE23" s="78">
        <v>4.5</v>
      </c>
      <c r="AF23" s="118">
        <f t="shared" si="12"/>
        <v>4.58</v>
      </c>
      <c r="AG23" s="82">
        <v>3.5</v>
      </c>
      <c r="AH23" s="24">
        <v>4.5</v>
      </c>
      <c r="AI23" s="24">
        <v>5.0999999999999996</v>
      </c>
      <c r="AJ23" s="24">
        <v>4</v>
      </c>
      <c r="AK23" s="84">
        <v>3.6</v>
      </c>
      <c r="AL23" s="119">
        <v>4.2</v>
      </c>
      <c r="AM23" s="118">
        <f t="shared" si="13"/>
        <v>4.1500000000000004</v>
      </c>
    </row>
    <row r="24" spans="1:39" x14ac:dyDescent="0.2">
      <c r="A24" s="74" t="s">
        <v>21</v>
      </c>
      <c r="B24" s="21">
        <v>30</v>
      </c>
      <c r="C24" s="21">
        <v>28</v>
      </c>
      <c r="D24" s="117">
        <f t="shared" si="11"/>
        <v>93.333333333333343</v>
      </c>
      <c r="E24" s="21">
        <f t="shared" si="1"/>
        <v>2</v>
      </c>
      <c r="F24" s="21">
        <f t="shared" si="2"/>
        <v>6.666666666666667</v>
      </c>
      <c r="G24" s="21">
        <v>28</v>
      </c>
      <c r="H24" s="21">
        <v>27</v>
      </c>
      <c r="I24" s="21">
        <f t="shared" ref="I24" si="42">SUM(100/G24)*H24</f>
        <v>96.428571428571431</v>
      </c>
      <c r="J24" s="21">
        <f t="shared" ref="J24" si="43">G24-H24</f>
        <v>1</v>
      </c>
      <c r="K24" s="117">
        <f t="shared" ref="K24" si="44">SUM(100/G24)*J24</f>
        <v>3.5714285714285716</v>
      </c>
      <c r="L24" s="21">
        <v>2</v>
      </c>
      <c r="M24" s="21">
        <v>1</v>
      </c>
      <c r="N24" s="21">
        <f t="shared" ref="N24" si="45">SUM(100/L24)*M24</f>
        <v>50</v>
      </c>
      <c r="O24" s="21">
        <v>1</v>
      </c>
      <c r="P24" s="117">
        <f t="shared" ref="P24" si="46">SUM(100/L24)*O24</f>
        <v>50</v>
      </c>
      <c r="Q24" s="22"/>
      <c r="R24" s="23">
        <v>1</v>
      </c>
      <c r="S24" s="21">
        <f t="shared" si="25"/>
        <v>50</v>
      </c>
      <c r="T24" s="23">
        <v>1</v>
      </c>
      <c r="U24" s="21">
        <f t="shared" si="4"/>
        <v>50</v>
      </c>
      <c r="V24" s="194"/>
      <c r="W24" s="116"/>
      <c r="X24" s="19">
        <v>5.3</v>
      </c>
      <c r="Y24" s="24">
        <v>4.8</v>
      </c>
      <c r="Z24" s="118">
        <f t="shared" si="10"/>
        <v>5.05</v>
      </c>
      <c r="AA24" s="82">
        <v>4.4000000000000004</v>
      </c>
      <c r="AB24" s="24">
        <v>4.8</v>
      </c>
      <c r="AC24" s="24">
        <v>5.2</v>
      </c>
      <c r="AD24" s="24">
        <v>4.7</v>
      </c>
      <c r="AE24" s="78">
        <v>4.5</v>
      </c>
      <c r="AF24" s="118">
        <f t="shared" si="12"/>
        <v>4.72</v>
      </c>
      <c r="AG24" s="82">
        <v>4.2</v>
      </c>
      <c r="AH24" s="24">
        <v>5</v>
      </c>
      <c r="AI24" s="24">
        <v>5.3</v>
      </c>
      <c r="AJ24" s="24">
        <v>4.7</v>
      </c>
      <c r="AK24" s="84">
        <v>4.5</v>
      </c>
      <c r="AL24" s="119">
        <v>5.0999999999999996</v>
      </c>
      <c r="AM24" s="118">
        <f t="shared" si="13"/>
        <v>4.8</v>
      </c>
    </row>
    <row r="25" spans="1:39" x14ac:dyDescent="0.2">
      <c r="A25" s="74" t="s">
        <v>22</v>
      </c>
      <c r="B25" s="21">
        <v>21</v>
      </c>
      <c r="C25" s="21">
        <v>14</v>
      </c>
      <c r="D25" s="117">
        <f t="shared" ref="D25" si="47">SUM(100/B25)*C25</f>
        <v>66.666666666666671</v>
      </c>
      <c r="E25" s="21">
        <f t="shared" ref="E25" si="48">B25-C25</f>
        <v>7</v>
      </c>
      <c r="F25" s="21">
        <f t="shared" ref="F25" si="49">SUM(100/B25)*E25</f>
        <v>33.333333333333336</v>
      </c>
      <c r="G25" s="194"/>
      <c r="H25" s="194"/>
      <c r="I25" s="194"/>
      <c r="J25" s="194"/>
      <c r="K25" s="117"/>
      <c r="L25" s="194"/>
      <c r="M25" s="194"/>
      <c r="N25" s="194"/>
      <c r="O25" s="194"/>
      <c r="P25" s="117"/>
      <c r="Q25" s="22"/>
      <c r="R25" s="194"/>
      <c r="S25" s="116"/>
      <c r="T25" s="194"/>
      <c r="U25" s="116"/>
      <c r="V25" s="194"/>
      <c r="W25" s="116"/>
      <c r="X25" s="19">
        <v>4.8</v>
      </c>
      <c r="Y25" s="19">
        <v>4.8</v>
      </c>
      <c r="Z25" s="19">
        <f t="shared" si="10"/>
        <v>4.8</v>
      </c>
      <c r="AA25" s="19">
        <v>3.8</v>
      </c>
      <c r="AB25" s="19">
        <v>4.0999999999999996</v>
      </c>
      <c r="AC25" s="19">
        <v>4.7</v>
      </c>
      <c r="AD25" s="19">
        <v>4.0999999999999996</v>
      </c>
      <c r="AE25" s="19">
        <v>4</v>
      </c>
      <c r="AF25" s="19">
        <f t="shared" si="12"/>
        <v>4.1399999999999997</v>
      </c>
      <c r="AG25" s="19">
        <v>4.4000000000000004</v>
      </c>
      <c r="AH25" s="19">
        <v>4.8</v>
      </c>
      <c r="AI25" s="19">
        <v>5.3</v>
      </c>
      <c r="AJ25" s="19">
        <v>4.9000000000000004</v>
      </c>
      <c r="AK25" s="19">
        <v>4.5999999999999996</v>
      </c>
      <c r="AL25" s="19">
        <v>4.9000000000000004</v>
      </c>
      <c r="AM25" s="19">
        <f t="shared" si="13"/>
        <v>4.8166666666666664</v>
      </c>
    </row>
    <row r="26" spans="1:39" ht="12" customHeight="1" x14ac:dyDescent="0.2">
      <c r="A26" s="74" t="s">
        <v>36</v>
      </c>
      <c r="B26" s="21">
        <v>7</v>
      </c>
      <c r="C26" s="21">
        <v>7</v>
      </c>
      <c r="D26" s="117">
        <f t="shared" si="11"/>
        <v>100</v>
      </c>
      <c r="E26" s="194"/>
      <c r="F26" s="194"/>
      <c r="G26" s="21">
        <v>6</v>
      </c>
      <c r="H26" s="21">
        <v>6</v>
      </c>
      <c r="I26" s="21">
        <f t="shared" ref="I26" si="50">SUM(100/G26)*H26</f>
        <v>100</v>
      </c>
      <c r="J26" s="194"/>
      <c r="K26" s="117"/>
      <c r="L26" s="21">
        <v>1</v>
      </c>
      <c r="M26" s="21">
        <v>1</v>
      </c>
      <c r="N26" s="21">
        <f t="shared" ref="N26" si="51">SUM(100/L26)*M26</f>
        <v>100</v>
      </c>
      <c r="O26" s="21">
        <v>1</v>
      </c>
      <c r="P26" s="117">
        <f t="shared" ref="P26" si="52">SUM(100/L26)*O26</f>
        <v>100</v>
      </c>
      <c r="Q26" s="22"/>
      <c r="R26" s="194"/>
      <c r="S26" s="116"/>
      <c r="T26" s="194"/>
      <c r="U26" s="116"/>
      <c r="V26" s="194"/>
      <c r="W26" s="116"/>
      <c r="X26" s="19">
        <v>4.93</v>
      </c>
      <c r="Y26" s="24">
        <v>4.78</v>
      </c>
      <c r="Z26" s="118">
        <f t="shared" si="10"/>
        <v>4.8550000000000004</v>
      </c>
      <c r="AA26" s="82">
        <v>4.5</v>
      </c>
      <c r="AB26" s="24">
        <v>4.9000000000000004</v>
      </c>
      <c r="AC26" s="24">
        <v>4.9000000000000004</v>
      </c>
      <c r="AD26" s="24">
        <v>4.5999999999999996</v>
      </c>
      <c r="AE26" s="78">
        <v>4.5999999999999996</v>
      </c>
      <c r="AF26" s="118">
        <f t="shared" si="12"/>
        <v>4.7</v>
      </c>
      <c r="AG26" s="82">
        <v>4.4000000000000004</v>
      </c>
      <c r="AH26" s="24">
        <v>4.8</v>
      </c>
      <c r="AI26" s="24">
        <v>5.0999999999999996</v>
      </c>
      <c r="AJ26" s="24">
        <v>4</v>
      </c>
      <c r="AK26" s="84">
        <v>3.8</v>
      </c>
      <c r="AL26" s="119">
        <v>4.9000000000000004</v>
      </c>
      <c r="AM26" s="118">
        <f t="shared" si="13"/>
        <v>4.5</v>
      </c>
    </row>
    <row r="27" spans="1:39" x14ac:dyDescent="0.2">
      <c r="A27" s="74" t="s">
        <v>23</v>
      </c>
      <c r="B27" s="21">
        <v>53</v>
      </c>
      <c r="C27" s="21">
        <v>44</v>
      </c>
      <c r="D27" s="117">
        <f t="shared" si="11"/>
        <v>83.018867924528308</v>
      </c>
      <c r="E27" s="21">
        <f t="shared" si="1"/>
        <v>9</v>
      </c>
      <c r="F27" s="21">
        <f t="shared" si="2"/>
        <v>16.981132075471699</v>
      </c>
      <c r="G27" s="21">
        <v>48</v>
      </c>
      <c r="H27" s="21">
        <v>39</v>
      </c>
      <c r="I27" s="21">
        <f t="shared" ref="I27:I28" si="53">SUM(100/G27)*H27</f>
        <v>81.25</v>
      </c>
      <c r="J27" s="21">
        <f t="shared" ref="J27" si="54">G27-H27</f>
        <v>9</v>
      </c>
      <c r="K27" s="117">
        <f t="shared" ref="K27" si="55">SUM(100/G27)*J27</f>
        <v>18.75</v>
      </c>
      <c r="L27" s="21">
        <v>5</v>
      </c>
      <c r="M27" s="21">
        <v>5</v>
      </c>
      <c r="N27" s="21">
        <f t="shared" ref="N27" si="56">SUM(100/L27)*M27</f>
        <v>100</v>
      </c>
      <c r="O27" s="21">
        <v>1</v>
      </c>
      <c r="P27" s="117">
        <f t="shared" ref="P27" si="57">SUM(100/L27)*O27</f>
        <v>20</v>
      </c>
      <c r="Q27" s="22"/>
      <c r="R27" s="23">
        <v>2</v>
      </c>
      <c r="S27" s="21">
        <f t="shared" si="25"/>
        <v>22.222222222222221</v>
      </c>
      <c r="T27" s="23">
        <v>3</v>
      </c>
      <c r="U27" s="21">
        <f t="shared" si="4"/>
        <v>33.333333333333329</v>
      </c>
      <c r="V27" s="23">
        <v>4</v>
      </c>
      <c r="W27" s="21">
        <f t="shared" ref="W27:W30" si="58">(100/E27)*V27</f>
        <v>44.444444444444443</v>
      </c>
      <c r="X27" s="19">
        <v>4.5</v>
      </c>
      <c r="Y27" s="24">
        <v>4.5999999999999996</v>
      </c>
      <c r="Z27" s="118">
        <f t="shared" si="10"/>
        <v>4.55</v>
      </c>
      <c r="AA27" s="82">
        <v>4.3</v>
      </c>
      <c r="AB27" s="24">
        <v>4.4000000000000004</v>
      </c>
      <c r="AC27" s="24">
        <v>4.3</v>
      </c>
      <c r="AD27" s="24">
        <v>4.0999999999999996</v>
      </c>
      <c r="AE27" s="78">
        <v>4.0999999999999996</v>
      </c>
      <c r="AF27" s="118">
        <f t="shared" si="12"/>
        <v>4.24</v>
      </c>
      <c r="AG27" s="82">
        <v>3.6</v>
      </c>
      <c r="AH27" s="24">
        <v>4</v>
      </c>
      <c r="AI27" s="24">
        <v>4.8</v>
      </c>
      <c r="AJ27" s="24">
        <v>4.0999999999999996</v>
      </c>
      <c r="AK27" s="84">
        <v>3.5</v>
      </c>
      <c r="AL27" s="119">
        <v>4</v>
      </c>
      <c r="AM27" s="118">
        <f t="shared" si="13"/>
        <v>4</v>
      </c>
    </row>
    <row r="28" spans="1:39" x14ac:dyDescent="0.2">
      <c r="A28" s="74" t="s">
        <v>24</v>
      </c>
      <c r="B28" s="21">
        <v>24</v>
      </c>
      <c r="C28" s="21">
        <v>24</v>
      </c>
      <c r="D28" s="117">
        <f t="shared" si="11"/>
        <v>100</v>
      </c>
      <c r="E28" s="194"/>
      <c r="F28" s="194"/>
      <c r="G28" s="21">
        <v>24</v>
      </c>
      <c r="H28" s="21">
        <v>24</v>
      </c>
      <c r="I28" s="21">
        <f t="shared" si="53"/>
        <v>100</v>
      </c>
      <c r="J28" s="194"/>
      <c r="K28" s="117"/>
      <c r="L28" s="194"/>
      <c r="M28" s="194"/>
      <c r="N28" s="194"/>
      <c r="O28" s="194"/>
      <c r="P28" s="117"/>
      <c r="Q28" s="22"/>
      <c r="R28" s="194"/>
      <c r="S28" s="116"/>
      <c r="T28" s="194"/>
      <c r="U28" s="194"/>
      <c r="V28" s="120"/>
      <c r="W28" s="116"/>
      <c r="X28" s="19">
        <v>4.8</v>
      </c>
      <c r="Y28" s="24">
        <v>4.9000000000000004</v>
      </c>
      <c r="Z28" s="118">
        <f t="shared" si="10"/>
        <v>4.8499999999999996</v>
      </c>
      <c r="AA28" s="82">
        <v>5</v>
      </c>
      <c r="AB28" s="24">
        <v>4.9000000000000004</v>
      </c>
      <c r="AC28" s="24">
        <v>4.8</v>
      </c>
      <c r="AD28" s="24">
        <v>4.9000000000000004</v>
      </c>
      <c r="AE28" s="78">
        <v>4.8</v>
      </c>
      <c r="AF28" s="118">
        <f t="shared" si="12"/>
        <v>4.8800000000000008</v>
      </c>
      <c r="AG28" s="82">
        <v>4.5999999999999996</v>
      </c>
      <c r="AH28" s="24">
        <v>5</v>
      </c>
      <c r="AI28" s="24">
        <v>5</v>
      </c>
      <c r="AJ28" s="24">
        <v>5.2</v>
      </c>
      <c r="AK28" s="84">
        <v>4.5999999999999996</v>
      </c>
      <c r="AL28" s="119">
        <v>4.5</v>
      </c>
      <c r="AM28" s="118">
        <f t="shared" si="13"/>
        <v>4.8166666666666664</v>
      </c>
    </row>
    <row r="29" spans="1:39" x14ac:dyDescent="0.2">
      <c r="A29" s="74" t="s">
        <v>25</v>
      </c>
      <c r="B29" s="21">
        <v>9</v>
      </c>
      <c r="C29" s="21">
        <v>8</v>
      </c>
      <c r="D29" s="117">
        <f t="shared" ref="D29" si="59">SUM(100/B29)*C29</f>
        <v>88.888888888888886</v>
      </c>
      <c r="E29" s="21">
        <f t="shared" ref="E29" si="60">B29-C29</f>
        <v>1</v>
      </c>
      <c r="F29" s="21">
        <f t="shared" ref="F29" si="61">SUM(100/B29)*E29</f>
        <v>11.111111111111111</v>
      </c>
      <c r="G29" s="21">
        <v>9</v>
      </c>
      <c r="H29" s="21">
        <v>8</v>
      </c>
      <c r="I29" s="21">
        <f t="shared" ref="I29" si="62">SUM(100/G29)*H29</f>
        <v>88.888888888888886</v>
      </c>
      <c r="J29" s="21">
        <f t="shared" ref="J29" si="63">G29-H29</f>
        <v>1</v>
      </c>
      <c r="K29" s="117">
        <f t="shared" ref="K29" si="64">SUM(100/G29)*J29</f>
        <v>11.111111111111111</v>
      </c>
      <c r="L29" s="194"/>
      <c r="M29" s="194"/>
      <c r="N29" s="194"/>
      <c r="O29" s="194"/>
      <c r="P29" s="194"/>
      <c r="Q29" s="22"/>
      <c r="R29" s="23">
        <v>1</v>
      </c>
      <c r="S29" s="21">
        <f t="shared" ref="S29" si="65">(100/E29)*R29</f>
        <v>100</v>
      </c>
      <c r="T29" s="23">
        <v>1</v>
      </c>
      <c r="U29" s="21">
        <f t="shared" ref="U29" si="66">SUM(100/E29)*T29</f>
        <v>100</v>
      </c>
      <c r="V29" s="23">
        <v>1</v>
      </c>
      <c r="W29" s="21">
        <f t="shared" ref="W29" si="67">(100/E29)*V29</f>
        <v>100</v>
      </c>
      <c r="X29" s="19">
        <v>4.3</v>
      </c>
      <c r="Y29" s="24">
        <v>4.8</v>
      </c>
      <c r="Z29" s="118">
        <f t="shared" si="10"/>
        <v>4.55</v>
      </c>
      <c r="AA29" s="82">
        <v>4.8</v>
      </c>
      <c r="AB29" s="24">
        <v>4.4000000000000004</v>
      </c>
      <c r="AC29" s="24">
        <v>4.9000000000000004</v>
      </c>
      <c r="AD29" s="24">
        <v>4.0999999999999996</v>
      </c>
      <c r="AE29" s="78">
        <v>4.4000000000000004</v>
      </c>
      <c r="AF29" s="118">
        <f t="shared" si="12"/>
        <v>4.5200000000000005</v>
      </c>
      <c r="AG29" s="82">
        <v>3.6</v>
      </c>
      <c r="AH29" s="24">
        <v>4.4000000000000004</v>
      </c>
      <c r="AI29" s="24">
        <v>5</v>
      </c>
      <c r="AJ29" s="24">
        <v>4.2</v>
      </c>
      <c r="AK29" s="84">
        <v>3.9</v>
      </c>
      <c r="AL29" s="119">
        <v>4.5999999999999996</v>
      </c>
      <c r="AM29" s="118">
        <f t="shared" si="13"/>
        <v>4.2833333333333323</v>
      </c>
    </row>
    <row r="30" spans="1:39" x14ac:dyDescent="0.2">
      <c r="A30" s="74" t="s">
        <v>26</v>
      </c>
      <c r="B30" s="21">
        <v>91</v>
      </c>
      <c r="C30" s="21">
        <v>72</v>
      </c>
      <c r="D30" s="117">
        <f t="shared" si="11"/>
        <v>79.120879120879124</v>
      </c>
      <c r="E30" s="21">
        <f t="shared" si="1"/>
        <v>19</v>
      </c>
      <c r="F30" s="21">
        <f t="shared" si="2"/>
        <v>20.87912087912088</v>
      </c>
      <c r="G30" s="21">
        <v>80</v>
      </c>
      <c r="H30" s="21">
        <v>63</v>
      </c>
      <c r="I30" s="21">
        <f t="shared" ref="I30" si="68">SUM(100/G30)*H30</f>
        <v>78.75</v>
      </c>
      <c r="J30" s="21">
        <f t="shared" ref="J30" si="69">G30-H30</f>
        <v>17</v>
      </c>
      <c r="K30" s="117">
        <f t="shared" ref="K30" si="70">SUM(100/G30)*J30</f>
        <v>21.25</v>
      </c>
      <c r="L30" s="21">
        <v>11</v>
      </c>
      <c r="M30" s="21">
        <v>9</v>
      </c>
      <c r="N30" s="21">
        <f t="shared" ref="N30" si="71">SUM(100/L30)*M30</f>
        <v>81.818181818181827</v>
      </c>
      <c r="O30" s="21">
        <v>1</v>
      </c>
      <c r="P30" s="117">
        <f t="shared" ref="P30" si="72">SUM(100/L30)*O30</f>
        <v>9.0909090909090917</v>
      </c>
      <c r="Q30" s="22"/>
      <c r="R30" s="23">
        <v>8</v>
      </c>
      <c r="S30" s="21">
        <f t="shared" si="25"/>
        <v>42.10526315789474</v>
      </c>
      <c r="T30" s="23">
        <v>6</v>
      </c>
      <c r="U30" s="21">
        <f t="shared" si="4"/>
        <v>31.578947368421055</v>
      </c>
      <c r="V30" s="23">
        <v>5</v>
      </c>
      <c r="W30" s="21">
        <f t="shared" si="58"/>
        <v>26.315789473684212</v>
      </c>
      <c r="X30" s="19">
        <v>4.7</v>
      </c>
      <c r="Y30" s="24">
        <v>4.5</v>
      </c>
      <c r="Z30" s="118">
        <f t="shared" si="10"/>
        <v>4.5999999999999996</v>
      </c>
      <c r="AA30" s="82">
        <v>4.2</v>
      </c>
      <c r="AB30" s="24">
        <v>4.4000000000000004</v>
      </c>
      <c r="AC30" s="24">
        <v>4.3</v>
      </c>
      <c r="AD30" s="24">
        <v>4.5</v>
      </c>
      <c r="AE30" s="78">
        <v>4.3</v>
      </c>
      <c r="AF30" s="118">
        <f t="shared" si="12"/>
        <v>4.3400000000000007</v>
      </c>
      <c r="AG30" s="82">
        <v>3.8</v>
      </c>
      <c r="AH30" s="24">
        <v>4.5</v>
      </c>
      <c r="AI30" s="24">
        <v>5</v>
      </c>
      <c r="AJ30" s="24">
        <v>4.3</v>
      </c>
      <c r="AK30" s="84">
        <v>3.7</v>
      </c>
      <c r="AL30" s="119">
        <v>4.4000000000000004</v>
      </c>
      <c r="AM30" s="118">
        <f t="shared" si="13"/>
        <v>4.2833333333333341</v>
      </c>
    </row>
    <row r="31" spans="1:39" x14ac:dyDescent="0.2">
      <c r="A31" s="74" t="s">
        <v>27</v>
      </c>
      <c r="B31" s="21">
        <v>44</v>
      </c>
      <c r="C31" s="21">
        <v>42</v>
      </c>
      <c r="D31" s="117">
        <f t="shared" ref="D31" si="73">SUM(100/B31)*C31</f>
        <v>95.454545454545467</v>
      </c>
      <c r="E31" s="21">
        <f t="shared" ref="E31" si="74">B31-C31</f>
        <v>2</v>
      </c>
      <c r="F31" s="21">
        <f t="shared" ref="F31" si="75">SUM(100/B31)*E31</f>
        <v>4.5454545454545459</v>
      </c>
      <c r="G31" s="21">
        <v>42</v>
      </c>
      <c r="H31" s="21">
        <v>41</v>
      </c>
      <c r="I31" s="21">
        <f t="shared" ref="I31" si="76">SUM(100/G31)*H31</f>
        <v>97.61904761904762</v>
      </c>
      <c r="J31" s="21">
        <f t="shared" ref="J31" si="77">G31-H31</f>
        <v>1</v>
      </c>
      <c r="K31" s="117">
        <f t="shared" ref="K31" si="78">SUM(100/G31)*J31</f>
        <v>2.3809523809523809</v>
      </c>
      <c r="L31" s="21">
        <v>2</v>
      </c>
      <c r="M31" s="21">
        <v>1</v>
      </c>
      <c r="N31" s="21">
        <f t="shared" ref="N31" si="79">SUM(100/L31)*M31</f>
        <v>50</v>
      </c>
      <c r="O31" s="21">
        <v>1</v>
      </c>
      <c r="P31" s="117">
        <f t="shared" ref="P31" si="80">SUM(100/L31)*O31</f>
        <v>50</v>
      </c>
      <c r="Q31" s="22"/>
      <c r="R31" s="23">
        <v>1</v>
      </c>
      <c r="S31" s="21">
        <f t="shared" si="25"/>
        <v>50</v>
      </c>
      <c r="T31" s="21">
        <v>1</v>
      </c>
      <c r="U31" s="21">
        <f t="shared" si="4"/>
        <v>50</v>
      </c>
      <c r="V31" s="194"/>
      <c r="W31" s="116"/>
      <c r="X31" s="19">
        <v>4.7</v>
      </c>
      <c r="Y31" s="19">
        <v>4.8</v>
      </c>
      <c r="Z31" s="19">
        <f t="shared" si="10"/>
        <v>4.75</v>
      </c>
      <c r="AA31" s="19">
        <v>4.9000000000000004</v>
      </c>
      <c r="AB31" s="19">
        <v>4.5999999999999996</v>
      </c>
      <c r="AC31" s="19">
        <v>5.0999999999999996</v>
      </c>
      <c r="AD31" s="19">
        <v>4.5999999999999996</v>
      </c>
      <c r="AE31" s="19">
        <v>4.5999999999999996</v>
      </c>
      <c r="AF31" s="19">
        <f t="shared" si="12"/>
        <v>4.76</v>
      </c>
      <c r="AG31" s="19">
        <v>4</v>
      </c>
      <c r="AH31" s="19">
        <v>4.7</v>
      </c>
      <c r="AI31" s="19">
        <v>5.0999999999999996</v>
      </c>
      <c r="AJ31" s="19">
        <v>4</v>
      </c>
      <c r="AK31" s="19">
        <v>4.4000000000000004</v>
      </c>
      <c r="AL31" s="19">
        <v>4.8</v>
      </c>
      <c r="AM31" s="19">
        <f t="shared" si="13"/>
        <v>4.4999999999999991</v>
      </c>
    </row>
    <row r="32" spans="1:39" x14ac:dyDescent="0.2">
      <c r="A32" s="10" t="s">
        <v>28</v>
      </c>
      <c r="B32" s="128">
        <f>SUM(B8:B31)</f>
        <v>671</v>
      </c>
      <c r="C32" s="128">
        <f>SUM(C8:C31)</f>
        <v>599</v>
      </c>
      <c r="D32" s="126">
        <f>(100/B32)*C32</f>
        <v>89.269746646795824</v>
      </c>
      <c r="E32" s="130">
        <f>SUM(E8:E31)</f>
        <v>72</v>
      </c>
      <c r="F32" s="126">
        <f>(100/B32)*E32</f>
        <v>10.730253353204173</v>
      </c>
      <c r="G32" s="121"/>
      <c r="H32" s="121"/>
      <c r="I32" s="122"/>
      <c r="J32" s="121"/>
      <c r="K32" s="122"/>
      <c r="L32" s="121"/>
      <c r="M32" s="121"/>
      <c r="N32" s="122"/>
      <c r="O32" s="121"/>
      <c r="P32" s="122"/>
      <c r="Q32" s="22"/>
      <c r="R32" s="128">
        <f>SUM(R8:R31)</f>
        <v>32.9</v>
      </c>
      <c r="S32" s="129">
        <f>(100/E32)*R32</f>
        <v>45.694444444444443</v>
      </c>
      <c r="T32" s="128">
        <f>SUM(T8:T31)</f>
        <v>24.72</v>
      </c>
      <c r="U32" s="118">
        <f>(100/E32)*T32</f>
        <v>34.333333333333329</v>
      </c>
      <c r="V32" s="128">
        <f>SUM(V8:V31)</f>
        <v>10</v>
      </c>
      <c r="W32" s="129">
        <f>(100/E32)*V32</f>
        <v>13.888888888888889</v>
      </c>
      <c r="X32" s="17">
        <f t="shared" ref="X32:Y32" si="81">AVERAGE(X8:X31)</f>
        <v>4.8879166666666665</v>
      </c>
      <c r="Y32" s="17">
        <f t="shared" si="81"/>
        <v>4.7604166666666661</v>
      </c>
      <c r="Z32" s="131">
        <f>AVERAGE(X31:Y32)</f>
        <v>4.7870833333333334</v>
      </c>
      <c r="AA32" s="25">
        <f>AVERAGE(AA8:AA31)</f>
        <v>4.604166666666667</v>
      </c>
      <c r="AB32" s="25">
        <f>AVERAGE(AB8:AB31)</f>
        <v>4.604166666666667</v>
      </c>
      <c r="AC32" s="25">
        <f>AVERAGE(AC8:AC31)</f>
        <v>4.729166666666667</v>
      </c>
      <c r="AD32" s="25">
        <f>AVERAGE(AD8:AD31)</f>
        <v>4.5416666666666652</v>
      </c>
      <c r="AE32" s="25">
        <f>AVERAGE(AE8:AE31)</f>
        <v>4.5041666666666655</v>
      </c>
      <c r="AF32" s="17">
        <f>AVERAGE(AA32:AE32)</f>
        <v>4.5966666666666658</v>
      </c>
      <c r="AG32" s="25">
        <f t="shared" ref="AG32:AL32" si="82">AVERAGE(AG8:AG31)</f>
        <v>4.0583333333333336</v>
      </c>
      <c r="AH32" s="25">
        <f t="shared" si="82"/>
        <v>4.729166666666667</v>
      </c>
      <c r="AI32" s="25">
        <f t="shared" si="82"/>
        <v>5.1708333333333325</v>
      </c>
      <c r="AJ32" s="25">
        <f t="shared" si="82"/>
        <v>4.4208333333333334</v>
      </c>
      <c r="AK32" s="25">
        <f t="shared" si="82"/>
        <v>4.1749999999999998</v>
      </c>
      <c r="AL32" s="25">
        <f t="shared" si="82"/>
        <v>4.6000000000000005</v>
      </c>
      <c r="AM32" s="127">
        <f>AVERAGE(AG32:AL32)</f>
        <v>4.5256944444444445</v>
      </c>
    </row>
  </sheetData>
  <sheetProtection algorithmName="SHA-512" hashValue="i164VfKoz9GFLkuLjqSmtaTM/1b5NATy2DeEw7nzRGFp/oWS9aO4jj9xzNt62EBwW+P6UoFxZrnR4kPVMhfAdg==" saltValue="AADPz5M0uiKMcn0atvGBXw==" spinCount="100000" sheet="1" objects="1" scenarios="1"/>
  <phoneticPr fontId="9" type="noConversion"/>
  <pageMargins left="0.39370078740157483" right="0.39370078740157483" top="0.59055118110236227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2"/>
  <sheetViews>
    <sheetView zoomScale="130" zoomScaleNormal="130" workbookViewId="0">
      <pane ySplit="7" topLeftCell="A8" activePane="bottomLeft" state="frozen"/>
      <selection activeCell="Y10" sqref="Y10"/>
      <selection pane="bottomLeft" activeCell="C9" sqref="C9"/>
    </sheetView>
  </sheetViews>
  <sheetFormatPr baseColWidth="10" defaultRowHeight="12.75" x14ac:dyDescent="0.2"/>
  <cols>
    <col min="1" max="1" width="13.28515625" customWidth="1"/>
    <col min="2" max="3" width="4.7109375" customWidth="1"/>
    <col min="4" max="4" width="5" customWidth="1"/>
    <col min="5" max="15" width="4.7109375" customWidth="1"/>
    <col min="16" max="16" width="5.28515625" customWidth="1"/>
    <col min="17" max="25" width="4.7109375" customWidth="1"/>
    <col min="26" max="26" width="4.42578125" customWidth="1"/>
    <col min="27" max="28" width="4.7109375" customWidth="1"/>
    <col min="29" max="29" width="4.28515625" customWidth="1"/>
    <col min="30" max="31" width="4.7109375" customWidth="1"/>
    <col min="32" max="32" width="6.5703125" customWidth="1"/>
    <col min="33" max="38" width="5" customWidth="1"/>
    <col min="39" max="39" width="6.42578125" customWidth="1"/>
  </cols>
  <sheetData>
    <row r="1" spans="1:39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9" x14ac:dyDescent="0.2">
      <c r="A2" s="1" t="s">
        <v>75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9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9" ht="15.75" x14ac:dyDescent="0.25">
      <c r="A4" s="4" t="s">
        <v>112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39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9" ht="13.5" thickBot="1" x14ac:dyDescent="0.25">
      <c r="A6" s="7" t="s">
        <v>52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9" ht="129.75" customHeight="1" x14ac:dyDescent="0.2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8</v>
      </c>
      <c r="H7" s="14" t="s">
        <v>4</v>
      </c>
      <c r="I7" s="14" t="s">
        <v>85</v>
      </c>
      <c r="J7" s="14" t="s">
        <v>9</v>
      </c>
      <c r="K7" s="14" t="s">
        <v>7</v>
      </c>
      <c r="L7" s="12" t="s">
        <v>84</v>
      </c>
      <c r="M7" s="14" t="s">
        <v>4</v>
      </c>
      <c r="N7" s="14" t="s">
        <v>86</v>
      </c>
      <c r="O7" s="13" t="s">
        <v>10</v>
      </c>
      <c r="P7" s="14" t="s">
        <v>7</v>
      </c>
      <c r="Q7" s="16" t="s">
        <v>6</v>
      </c>
      <c r="R7" s="14" t="s">
        <v>79</v>
      </c>
      <c r="S7" s="14" t="s">
        <v>7</v>
      </c>
      <c r="T7" s="14" t="s">
        <v>94</v>
      </c>
      <c r="U7" s="14" t="s">
        <v>7</v>
      </c>
      <c r="V7" s="14" t="s">
        <v>95</v>
      </c>
      <c r="W7" s="14" t="s">
        <v>7</v>
      </c>
      <c r="X7" s="14" t="s">
        <v>80</v>
      </c>
      <c r="Y7" s="14" t="s">
        <v>81</v>
      </c>
      <c r="Z7" s="13" t="s">
        <v>82</v>
      </c>
      <c r="AA7" s="79" t="s">
        <v>102</v>
      </c>
      <c r="AB7" s="79" t="s">
        <v>103</v>
      </c>
      <c r="AC7" s="79" t="s">
        <v>104</v>
      </c>
      <c r="AD7" s="79" t="s">
        <v>105</v>
      </c>
      <c r="AE7" s="79" t="s">
        <v>106</v>
      </c>
      <c r="AF7" s="81" t="s">
        <v>83</v>
      </c>
      <c r="AG7" s="79" t="s">
        <v>102</v>
      </c>
      <c r="AH7" s="79" t="s">
        <v>103</v>
      </c>
      <c r="AI7" s="79" t="s">
        <v>104</v>
      </c>
      <c r="AJ7" s="79" t="s">
        <v>105</v>
      </c>
      <c r="AK7" s="79" t="s">
        <v>106</v>
      </c>
      <c r="AL7" s="80" t="s">
        <v>107</v>
      </c>
      <c r="AM7" s="81" t="s">
        <v>87</v>
      </c>
    </row>
    <row r="8" spans="1:39" x14ac:dyDescent="0.2">
      <c r="A8" s="74" t="s">
        <v>111</v>
      </c>
      <c r="B8" s="21">
        <v>17</v>
      </c>
      <c r="C8" s="21">
        <v>16</v>
      </c>
      <c r="D8" s="117">
        <f t="shared" ref="D8:D16" si="0">SUM(100/B8)*C8</f>
        <v>94.117647058823536</v>
      </c>
      <c r="E8" s="117">
        <f t="shared" ref="E8:E15" si="1">B8-C8</f>
        <v>1</v>
      </c>
      <c r="F8" s="117">
        <f t="shared" ref="F8:F20" si="2">SUM(100/B8)*E8</f>
        <v>5.882352941176471</v>
      </c>
      <c r="G8" s="116">
        <v>14</v>
      </c>
      <c r="H8" s="116">
        <v>13</v>
      </c>
      <c r="I8" s="21">
        <f>SUM(100/G8)*H8</f>
        <v>92.857142857142861</v>
      </c>
      <c r="J8" s="21">
        <f>G8-H8</f>
        <v>1</v>
      </c>
      <c r="K8" s="21">
        <f>SUM(100/G8)*J8</f>
        <v>7.1428571428571432</v>
      </c>
      <c r="L8" s="21">
        <f>B8-G8</f>
        <v>3</v>
      </c>
      <c r="M8">
        <v>3</v>
      </c>
      <c r="N8" s="21">
        <f t="shared" ref="N8:N20" si="3">SUM(100/L8)*M8</f>
        <v>100</v>
      </c>
      <c r="O8" s="194"/>
      <c r="P8" s="194"/>
      <c r="Q8" s="22"/>
      <c r="R8" s="23">
        <v>1</v>
      </c>
      <c r="S8" s="117">
        <f t="shared" ref="S8:S20" si="4">(100/E8)*R8</f>
        <v>100</v>
      </c>
      <c r="T8" s="120"/>
      <c r="U8" s="194"/>
      <c r="V8" s="23"/>
      <c r="W8" s="194"/>
      <c r="X8" s="19">
        <v>4.9400000000000004</v>
      </c>
      <c r="Y8" s="24">
        <v>4.53</v>
      </c>
      <c r="Z8" s="118">
        <f t="shared" ref="Z8:Z15" si="5">AVERAGE(X8:Y8)</f>
        <v>4.7350000000000003</v>
      </c>
      <c r="AA8" s="82">
        <v>4.4000000000000004</v>
      </c>
      <c r="AB8" s="24">
        <v>4.5999999999999996</v>
      </c>
      <c r="AC8" s="24">
        <v>4.2</v>
      </c>
      <c r="AD8" s="24">
        <v>4.6500000000000004</v>
      </c>
      <c r="AE8" s="78">
        <v>4.5999999999999996</v>
      </c>
      <c r="AF8" s="118">
        <f>AVERAGE(AA8:AE8)</f>
        <v>4.49</v>
      </c>
      <c r="AG8" s="82">
        <v>3.8</v>
      </c>
      <c r="AH8" s="24">
        <v>4.7</v>
      </c>
      <c r="AI8" s="24">
        <v>5.7</v>
      </c>
      <c r="AJ8" s="24">
        <v>4.9000000000000004</v>
      </c>
      <c r="AK8" s="84">
        <v>4.2</v>
      </c>
      <c r="AL8" s="119">
        <v>4.9000000000000004</v>
      </c>
      <c r="AM8" s="118">
        <f>AVERAGE(AG8:AL8)</f>
        <v>4.7</v>
      </c>
    </row>
    <row r="9" spans="1:39" x14ac:dyDescent="0.2">
      <c r="A9" s="74" t="s">
        <v>13</v>
      </c>
      <c r="B9" s="21">
        <v>5</v>
      </c>
      <c r="C9" s="21">
        <v>4</v>
      </c>
      <c r="D9" s="117">
        <f t="shared" si="0"/>
        <v>80</v>
      </c>
      <c r="E9" s="117">
        <f t="shared" si="1"/>
        <v>1</v>
      </c>
      <c r="F9" s="117">
        <f t="shared" si="2"/>
        <v>20</v>
      </c>
      <c r="G9" s="116">
        <v>3</v>
      </c>
      <c r="H9" s="116">
        <v>2</v>
      </c>
      <c r="I9" s="21">
        <f t="shared" ref="I9:I20" si="6">SUM(100/G9)*H9</f>
        <v>66.666666666666671</v>
      </c>
      <c r="J9" s="21">
        <f t="shared" ref="J9:J20" si="7">G9-H9</f>
        <v>1</v>
      </c>
      <c r="K9" s="21">
        <f t="shared" ref="K9:K20" si="8">SUM(100/G9)*J9</f>
        <v>33.333333333333336</v>
      </c>
      <c r="L9" s="21">
        <f t="shared" ref="L9:L20" si="9">B9-G9</f>
        <v>2</v>
      </c>
      <c r="M9" s="116">
        <v>2</v>
      </c>
      <c r="N9" s="21">
        <f t="shared" si="3"/>
        <v>100</v>
      </c>
      <c r="O9" s="194"/>
      <c r="P9" s="194"/>
      <c r="Q9" s="22"/>
      <c r="R9" s="23"/>
      <c r="S9" s="194"/>
      <c r="T9" s="120">
        <v>1</v>
      </c>
      <c r="U9" s="194"/>
      <c r="V9" s="23"/>
      <c r="W9" s="194"/>
      <c r="X9" s="19">
        <v>4.8</v>
      </c>
      <c r="Y9" s="24">
        <v>4.4000000000000004</v>
      </c>
      <c r="Z9" s="118">
        <f t="shared" si="5"/>
        <v>4.5999999999999996</v>
      </c>
      <c r="AA9" s="82">
        <v>4.7</v>
      </c>
      <c r="AB9" s="24">
        <v>4.4000000000000004</v>
      </c>
      <c r="AC9" s="24">
        <v>5</v>
      </c>
      <c r="AD9" s="24">
        <v>4.5</v>
      </c>
      <c r="AE9" s="78">
        <v>4.5</v>
      </c>
      <c r="AF9" s="118">
        <f t="shared" ref="AF9:AF17" si="10">AVERAGE(AA9:AE9)</f>
        <v>4.62</v>
      </c>
      <c r="AG9" s="82">
        <v>4.3</v>
      </c>
      <c r="AH9" s="24">
        <v>4.2</v>
      </c>
      <c r="AI9" s="24">
        <v>5</v>
      </c>
      <c r="AJ9" s="24">
        <v>3.5</v>
      </c>
      <c r="AK9" s="84">
        <v>3.5</v>
      </c>
      <c r="AL9" s="119">
        <v>4</v>
      </c>
      <c r="AM9" s="118">
        <f t="shared" ref="AM9:AM14" si="11">AVERAGE(AG9:AL9)</f>
        <v>4.083333333333333</v>
      </c>
    </row>
    <row r="10" spans="1:39" x14ac:dyDescent="0.2">
      <c r="A10" s="74" t="s">
        <v>14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22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</row>
    <row r="11" spans="1:39" x14ac:dyDescent="0.2">
      <c r="A11" s="74" t="s">
        <v>78</v>
      </c>
      <c r="B11" s="21">
        <v>25</v>
      </c>
      <c r="C11" s="21">
        <v>24</v>
      </c>
      <c r="D11" s="117">
        <f t="shared" si="0"/>
        <v>96</v>
      </c>
      <c r="E11" s="117">
        <f t="shared" si="1"/>
        <v>1</v>
      </c>
      <c r="F11" s="117">
        <f t="shared" si="2"/>
        <v>4</v>
      </c>
      <c r="G11" s="116"/>
      <c r="H11" s="116"/>
      <c r="I11" s="194"/>
      <c r="J11" s="194"/>
      <c r="K11" s="194"/>
      <c r="L11" s="21">
        <f t="shared" si="9"/>
        <v>25</v>
      </c>
      <c r="M11" s="116"/>
      <c r="N11" s="194"/>
      <c r="O11" s="21">
        <f t="shared" ref="O11:O15" si="12">L11-M11</f>
        <v>25</v>
      </c>
      <c r="P11" s="21">
        <f t="shared" ref="P11:P15" si="13">SUM(100/L11)*O11</f>
        <v>100</v>
      </c>
      <c r="Q11" s="22"/>
      <c r="R11" s="120">
        <v>1</v>
      </c>
      <c r="S11" s="117">
        <f t="shared" si="4"/>
        <v>100</v>
      </c>
      <c r="T11" s="120">
        <v>1</v>
      </c>
      <c r="U11" s="117">
        <f t="shared" ref="U11:U12" si="14">SUM(100/S11)*T11</f>
        <v>1</v>
      </c>
      <c r="V11" s="120">
        <v>1</v>
      </c>
      <c r="W11" s="117">
        <f t="shared" ref="W11:W20" si="15">(100/E11)*V11</f>
        <v>100</v>
      </c>
      <c r="X11" s="19">
        <v>4.9000000000000004</v>
      </c>
      <c r="Y11" s="24">
        <v>4.8</v>
      </c>
      <c r="Z11" s="118">
        <f t="shared" si="5"/>
        <v>4.8499999999999996</v>
      </c>
      <c r="AA11" s="82">
        <v>4.8</v>
      </c>
      <c r="AB11" s="24">
        <v>4.4000000000000004</v>
      </c>
      <c r="AC11" s="24">
        <v>5.2</v>
      </c>
      <c r="AD11" s="24">
        <v>4.5999999999999996</v>
      </c>
      <c r="AE11" s="78">
        <v>4.8</v>
      </c>
      <c r="AF11" s="118">
        <f t="shared" si="10"/>
        <v>4.76</v>
      </c>
      <c r="AG11" s="82">
        <v>4.5</v>
      </c>
      <c r="AH11" s="24">
        <v>4.7</v>
      </c>
      <c r="AI11" s="24">
        <v>5.6</v>
      </c>
      <c r="AJ11" s="24">
        <v>5.2</v>
      </c>
      <c r="AK11" s="84">
        <v>5</v>
      </c>
      <c r="AL11" s="119">
        <v>5</v>
      </c>
      <c r="AM11" s="118">
        <f t="shared" si="11"/>
        <v>5</v>
      </c>
    </row>
    <row r="12" spans="1:39" x14ac:dyDescent="0.2">
      <c r="A12" s="74" t="s">
        <v>15</v>
      </c>
      <c r="B12" s="21">
        <v>11</v>
      </c>
      <c r="C12" s="21">
        <v>10</v>
      </c>
      <c r="D12" s="117">
        <f t="shared" si="0"/>
        <v>90.909090909090921</v>
      </c>
      <c r="E12" s="117">
        <f t="shared" si="1"/>
        <v>1</v>
      </c>
      <c r="F12" s="117">
        <f t="shared" si="2"/>
        <v>9.0909090909090917</v>
      </c>
      <c r="G12" s="116">
        <v>11</v>
      </c>
      <c r="H12" s="116">
        <v>10</v>
      </c>
      <c r="I12" s="21">
        <f t="shared" si="6"/>
        <v>90.909090909090921</v>
      </c>
      <c r="J12" s="21">
        <f t="shared" si="7"/>
        <v>1</v>
      </c>
      <c r="K12" s="21">
        <f t="shared" si="8"/>
        <v>9.0909090909090917</v>
      </c>
      <c r="L12" s="194"/>
      <c r="M12" s="194"/>
      <c r="N12" s="194"/>
      <c r="O12" s="194"/>
      <c r="P12" s="194"/>
      <c r="Q12" s="22"/>
      <c r="R12" s="120">
        <v>1</v>
      </c>
      <c r="S12" s="117">
        <f t="shared" si="4"/>
        <v>100</v>
      </c>
      <c r="T12" s="120">
        <v>1</v>
      </c>
      <c r="U12" s="117">
        <f t="shared" si="14"/>
        <v>1</v>
      </c>
      <c r="V12" s="120">
        <v>1</v>
      </c>
      <c r="W12" s="117">
        <f t="shared" si="15"/>
        <v>100</v>
      </c>
      <c r="X12" s="19">
        <v>4.7</v>
      </c>
      <c r="Y12" s="24">
        <v>4.8</v>
      </c>
      <c r="Z12" s="118">
        <f t="shared" si="5"/>
        <v>4.75</v>
      </c>
      <c r="AA12" s="82">
        <v>4.5</v>
      </c>
      <c r="AB12" s="24">
        <v>4.5999999999999996</v>
      </c>
      <c r="AC12" s="24">
        <v>4.5</v>
      </c>
      <c r="AD12" s="24">
        <v>4.5</v>
      </c>
      <c r="AE12" s="78">
        <v>4.4000000000000004</v>
      </c>
      <c r="AF12" s="118">
        <f t="shared" si="10"/>
        <v>4.5</v>
      </c>
      <c r="AG12" s="82">
        <v>4.3</v>
      </c>
      <c r="AH12" s="24">
        <v>5</v>
      </c>
      <c r="AI12" s="24">
        <v>5.3</v>
      </c>
      <c r="AJ12" s="24">
        <v>4.8</v>
      </c>
      <c r="AK12" s="84">
        <v>4.4000000000000004</v>
      </c>
      <c r="AL12" s="119">
        <v>4.5999999999999996</v>
      </c>
      <c r="AM12" s="118">
        <f t="shared" si="11"/>
        <v>4.7333333333333343</v>
      </c>
    </row>
    <row r="13" spans="1:39" x14ac:dyDescent="0.2">
      <c r="A13" s="74" t="s">
        <v>16</v>
      </c>
      <c r="B13" s="21">
        <v>4</v>
      </c>
      <c r="C13" s="21">
        <v>4</v>
      </c>
      <c r="D13" s="117">
        <f t="shared" si="0"/>
        <v>100</v>
      </c>
      <c r="E13" s="194"/>
      <c r="F13" s="194"/>
      <c r="G13" s="116">
        <v>4</v>
      </c>
      <c r="H13" s="116">
        <v>4</v>
      </c>
      <c r="I13" s="21">
        <f t="shared" si="6"/>
        <v>100</v>
      </c>
      <c r="J13" s="194"/>
      <c r="K13" s="194"/>
      <c r="L13" s="194"/>
      <c r="M13" s="194"/>
      <c r="N13" s="194"/>
      <c r="O13" s="194"/>
      <c r="P13" s="194"/>
      <c r="Q13" s="22"/>
      <c r="R13" s="120"/>
      <c r="S13" s="194"/>
      <c r="T13" s="194"/>
      <c r="U13" s="194"/>
      <c r="V13" s="194"/>
      <c r="W13" s="194"/>
      <c r="X13" s="19">
        <v>4.5999999999999996</v>
      </c>
      <c r="Y13" s="24">
        <v>4.9000000000000004</v>
      </c>
      <c r="Z13" s="118">
        <f t="shared" si="5"/>
        <v>4.75</v>
      </c>
      <c r="AA13" s="82">
        <v>4.5999999999999996</v>
      </c>
      <c r="AB13" s="24">
        <v>4.5</v>
      </c>
      <c r="AC13" s="24">
        <v>4</v>
      </c>
      <c r="AD13" s="24">
        <v>4.0999999999999996</v>
      </c>
      <c r="AE13" s="78">
        <v>4.5999999999999996</v>
      </c>
      <c r="AF13" s="118">
        <f t="shared" si="10"/>
        <v>4.3599999999999994</v>
      </c>
      <c r="AG13" s="82">
        <v>4.3</v>
      </c>
      <c r="AH13" s="24">
        <v>4.3</v>
      </c>
      <c r="AI13" s="24">
        <v>5.0999999999999996</v>
      </c>
      <c r="AJ13" s="24">
        <v>4.8</v>
      </c>
      <c r="AK13" s="84">
        <v>4</v>
      </c>
      <c r="AL13" s="119">
        <v>4.5999999999999996</v>
      </c>
      <c r="AM13" s="118">
        <f t="shared" si="11"/>
        <v>4.5166666666666666</v>
      </c>
    </row>
    <row r="14" spans="1:39" x14ac:dyDescent="0.2">
      <c r="A14" s="74" t="s">
        <v>18</v>
      </c>
      <c r="B14" s="21">
        <v>3</v>
      </c>
      <c r="C14" s="21">
        <v>3</v>
      </c>
      <c r="D14" s="117">
        <f t="shared" si="0"/>
        <v>100</v>
      </c>
      <c r="E14" s="194"/>
      <c r="F14" s="194"/>
      <c r="G14" s="116">
        <v>3</v>
      </c>
      <c r="H14" s="116">
        <v>3</v>
      </c>
      <c r="I14" s="21">
        <f t="shared" si="6"/>
        <v>100</v>
      </c>
      <c r="J14" s="194"/>
      <c r="K14" s="194"/>
      <c r="L14" s="194"/>
      <c r="M14" s="194"/>
      <c r="N14" s="194"/>
      <c r="O14" s="194"/>
      <c r="P14" s="194"/>
      <c r="Q14" s="22"/>
      <c r="R14" s="120"/>
      <c r="S14" s="194"/>
      <c r="T14" s="194"/>
      <c r="U14" s="194"/>
      <c r="V14" s="194"/>
      <c r="W14" s="194"/>
      <c r="X14" s="19">
        <v>5</v>
      </c>
      <c r="Y14" s="24">
        <v>5.2</v>
      </c>
      <c r="Z14" s="118">
        <f t="shared" si="5"/>
        <v>5.0999999999999996</v>
      </c>
      <c r="AA14" s="82">
        <v>4.7</v>
      </c>
      <c r="AB14" s="24">
        <v>5</v>
      </c>
      <c r="AC14" s="24">
        <v>5.5</v>
      </c>
      <c r="AD14" s="24">
        <v>4.5</v>
      </c>
      <c r="AE14" s="78">
        <v>4.8</v>
      </c>
      <c r="AF14" s="118">
        <f t="shared" si="10"/>
        <v>4.9000000000000004</v>
      </c>
      <c r="AG14" s="82">
        <v>4.2</v>
      </c>
      <c r="AH14" s="24">
        <v>4.3</v>
      </c>
      <c r="AI14" s="24">
        <v>5.2</v>
      </c>
      <c r="AJ14" s="24">
        <v>3.8</v>
      </c>
      <c r="AK14" s="84">
        <v>4</v>
      </c>
      <c r="AL14" s="119">
        <v>4.8</v>
      </c>
      <c r="AM14" s="118">
        <f t="shared" si="11"/>
        <v>4.3833333333333337</v>
      </c>
    </row>
    <row r="15" spans="1:39" x14ac:dyDescent="0.2">
      <c r="A15" s="74" t="s">
        <v>19</v>
      </c>
      <c r="B15" s="21">
        <v>21</v>
      </c>
      <c r="C15" s="21">
        <v>20</v>
      </c>
      <c r="D15" s="117">
        <f t="shared" si="0"/>
        <v>95.238095238095241</v>
      </c>
      <c r="E15" s="117">
        <f t="shared" si="1"/>
        <v>1</v>
      </c>
      <c r="F15" s="117">
        <f t="shared" si="2"/>
        <v>4.7619047619047619</v>
      </c>
      <c r="G15" s="116"/>
      <c r="H15" s="116"/>
      <c r="I15" s="194"/>
      <c r="J15" s="194"/>
      <c r="K15" s="194"/>
      <c r="L15" s="21">
        <f t="shared" si="9"/>
        <v>21</v>
      </c>
      <c r="M15" s="116"/>
      <c r="N15" s="194"/>
      <c r="O15" s="21">
        <f t="shared" si="12"/>
        <v>21</v>
      </c>
      <c r="P15" s="21">
        <f t="shared" si="13"/>
        <v>100</v>
      </c>
      <c r="Q15" s="22"/>
      <c r="R15" s="23"/>
      <c r="S15" s="194"/>
      <c r="T15" s="120">
        <v>1</v>
      </c>
      <c r="U15" s="194"/>
      <c r="V15" s="120"/>
      <c r="W15" s="194"/>
      <c r="X15" s="19">
        <v>5.0999999999999996</v>
      </c>
      <c r="Y15" s="24">
        <v>4.7</v>
      </c>
      <c r="Z15" s="118">
        <f t="shared" si="5"/>
        <v>4.9000000000000004</v>
      </c>
      <c r="AA15" s="82">
        <v>3.8</v>
      </c>
      <c r="AB15" s="24">
        <v>5.0999999999999996</v>
      </c>
      <c r="AC15" s="24">
        <v>4.8</v>
      </c>
      <c r="AD15" s="24">
        <v>4.3</v>
      </c>
      <c r="AE15" s="78">
        <v>4.0999999999999996</v>
      </c>
      <c r="AF15" s="118">
        <f t="shared" si="10"/>
        <v>4.42</v>
      </c>
      <c r="AG15" s="82">
        <v>4.4000000000000004</v>
      </c>
      <c r="AH15" s="24">
        <v>4.7</v>
      </c>
      <c r="AI15" s="24">
        <v>5.4</v>
      </c>
      <c r="AJ15" s="24">
        <v>4.9000000000000004</v>
      </c>
      <c r="AK15" s="84">
        <v>4.4000000000000004</v>
      </c>
      <c r="AL15" s="119">
        <v>4.7</v>
      </c>
      <c r="AM15" s="118">
        <f t="shared" ref="AM15:AM21" si="16">AVERAGE(AG15:AL15)</f>
        <v>4.7500000000000009</v>
      </c>
    </row>
    <row r="16" spans="1:39" x14ac:dyDescent="0.2">
      <c r="A16" s="74" t="s">
        <v>33</v>
      </c>
      <c r="B16" s="21">
        <v>3</v>
      </c>
      <c r="C16" s="21">
        <v>3</v>
      </c>
      <c r="D16" s="117">
        <f t="shared" si="0"/>
        <v>100</v>
      </c>
      <c r="E16" s="194"/>
      <c r="F16" s="194"/>
      <c r="G16" s="116">
        <v>3</v>
      </c>
      <c r="H16" s="116">
        <v>3</v>
      </c>
      <c r="I16" s="21">
        <f t="shared" si="6"/>
        <v>100</v>
      </c>
      <c r="J16" s="194"/>
      <c r="K16" s="194"/>
      <c r="L16" s="194"/>
      <c r="M16" s="194"/>
      <c r="N16" s="194"/>
      <c r="O16" s="194"/>
      <c r="P16" s="194"/>
      <c r="Q16" s="22"/>
      <c r="R16" s="194"/>
      <c r="S16" s="194"/>
      <c r="T16" s="194"/>
      <c r="U16" s="194"/>
      <c r="V16" s="194"/>
      <c r="W16" s="194"/>
      <c r="X16" s="19">
        <v>4.8</v>
      </c>
      <c r="Y16" s="24">
        <v>4.5</v>
      </c>
      <c r="Z16" s="118">
        <f t="shared" ref="Z16:Z17" si="17">AVERAGE(X16:Y16)</f>
        <v>4.6500000000000004</v>
      </c>
      <c r="AA16" s="82">
        <v>5</v>
      </c>
      <c r="AB16" s="24">
        <v>4.7</v>
      </c>
      <c r="AC16" s="24">
        <v>4.5</v>
      </c>
      <c r="AD16" s="24">
        <v>4.7</v>
      </c>
      <c r="AE16" s="78">
        <v>4.5</v>
      </c>
      <c r="AF16" s="118">
        <f t="shared" si="10"/>
        <v>4.68</v>
      </c>
      <c r="AG16" s="82">
        <v>4.2</v>
      </c>
      <c r="AH16" s="24">
        <v>4.7</v>
      </c>
      <c r="AI16" s="24">
        <v>5.2</v>
      </c>
      <c r="AJ16" s="24">
        <v>4.5</v>
      </c>
      <c r="AK16" s="84">
        <v>4.2</v>
      </c>
      <c r="AL16" s="119">
        <v>4.8</v>
      </c>
      <c r="AM16" s="118">
        <f t="shared" si="16"/>
        <v>4.6000000000000005</v>
      </c>
    </row>
    <row r="17" spans="1:39" x14ac:dyDescent="0.2">
      <c r="A17" s="74" t="s">
        <v>22</v>
      </c>
      <c r="B17" s="194">
        <v>4</v>
      </c>
      <c r="C17" s="194">
        <v>4</v>
      </c>
      <c r="D17" s="117">
        <f t="shared" ref="D17" si="18">SUM(100/B17)*C17</f>
        <v>100</v>
      </c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2"/>
      <c r="R17" s="194"/>
      <c r="S17" s="194"/>
      <c r="T17" s="194"/>
      <c r="U17" s="194"/>
      <c r="V17" s="194"/>
      <c r="W17" s="194"/>
      <c r="X17" s="19">
        <v>4.9000000000000004</v>
      </c>
      <c r="Y17" s="19">
        <v>4.9000000000000004</v>
      </c>
      <c r="Z17" s="19">
        <f t="shared" si="17"/>
        <v>4.9000000000000004</v>
      </c>
      <c r="AA17" s="19">
        <v>3.4</v>
      </c>
      <c r="AB17" s="19">
        <v>4.4000000000000004</v>
      </c>
      <c r="AC17" s="19">
        <v>4.0999999999999996</v>
      </c>
      <c r="AD17" s="19">
        <v>4.5</v>
      </c>
      <c r="AE17" s="19">
        <v>4.9000000000000004</v>
      </c>
      <c r="AF17" s="19">
        <f t="shared" si="10"/>
        <v>4.26</v>
      </c>
      <c r="AG17" s="19">
        <v>4.8</v>
      </c>
      <c r="AH17" s="19">
        <v>4.5</v>
      </c>
      <c r="AI17" s="19">
        <v>5.4</v>
      </c>
      <c r="AJ17" s="19">
        <v>4.8</v>
      </c>
      <c r="AK17" s="19">
        <v>4.4000000000000004</v>
      </c>
      <c r="AL17" s="19">
        <v>5.4</v>
      </c>
      <c r="AM17" s="19">
        <f t="shared" si="16"/>
        <v>4.8833333333333329</v>
      </c>
    </row>
    <row r="18" spans="1:39" x14ac:dyDescent="0.2">
      <c r="A18" s="74" t="s">
        <v>23</v>
      </c>
      <c r="B18" s="21">
        <v>8</v>
      </c>
      <c r="C18" s="21">
        <v>6</v>
      </c>
      <c r="D18" s="117">
        <f t="shared" ref="D18:D20" si="19">SUM(100/B18)*C18</f>
        <v>75</v>
      </c>
      <c r="E18" s="117">
        <f t="shared" ref="E18:E20" si="20">B18-C18</f>
        <v>2</v>
      </c>
      <c r="F18" s="117">
        <f t="shared" si="2"/>
        <v>25</v>
      </c>
      <c r="G18" s="116">
        <v>7</v>
      </c>
      <c r="H18" s="116">
        <v>5</v>
      </c>
      <c r="I18" s="21">
        <f t="shared" si="6"/>
        <v>71.428571428571431</v>
      </c>
      <c r="J18" s="21">
        <f t="shared" si="7"/>
        <v>2</v>
      </c>
      <c r="K18" s="21">
        <f t="shared" si="8"/>
        <v>28.571428571428573</v>
      </c>
      <c r="L18" s="21">
        <f t="shared" si="9"/>
        <v>1</v>
      </c>
      <c r="M18" s="116">
        <v>1</v>
      </c>
      <c r="N18" s="21">
        <f t="shared" si="3"/>
        <v>100</v>
      </c>
      <c r="O18" s="194"/>
      <c r="P18" s="194"/>
      <c r="Q18" s="22"/>
      <c r="R18" s="120">
        <v>1</v>
      </c>
      <c r="S18" s="117">
        <f t="shared" si="4"/>
        <v>50</v>
      </c>
      <c r="T18" s="120"/>
      <c r="U18" s="194"/>
      <c r="V18" s="23">
        <v>1</v>
      </c>
      <c r="W18" s="117">
        <f t="shared" si="15"/>
        <v>50</v>
      </c>
      <c r="X18" s="19">
        <v>4.5</v>
      </c>
      <c r="Y18" s="24">
        <v>4.5</v>
      </c>
      <c r="Z18" s="118">
        <f t="shared" ref="Z18:Z21" si="21">AVERAGE(X18:Y18)</f>
        <v>4.5</v>
      </c>
      <c r="AA18" s="82">
        <v>3.6</v>
      </c>
      <c r="AB18" s="24">
        <v>4.3</v>
      </c>
      <c r="AC18" s="24">
        <v>4.5999999999999996</v>
      </c>
      <c r="AD18" s="24">
        <v>4.32</v>
      </c>
      <c r="AE18" s="78">
        <v>4</v>
      </c>
      <c r="AF18" s="118">
        <f t="shared" ref="AF18:AF20" si="22">AVERAGE(AA18:AE18)</f>
        <v>4.1639999999999997</v>
      </c>
      <c r="AG18" s="82">
        <v>3.8</v>
      </c>
      <c r="AH18" s="24">
        <v>4.5999999999999996</v>
      </c>
      <c r="AI18" s="24">
        <v>4.5</v>
      </c>
      <c r="AJ18" s="24">
        <v>3.8</v>
      </c>
      <c r="AK18" s="84">
        <v>3.7</v>
      </c>
      <c r="AL18" s="119">
        <v>4</v>
      </c>
      <c r="AM18" s="118">
        <f t="shared" si="16"/>
        <v>4.0666666666666664</v>
      </c>
    </row>
    <row r="19" spans="1:39" x14ac:dyDescent="0.2">
      <c r="A19" s="74" t="s">
        <v>24</v>
      </c>
      <c r="B19" s="21">
        <v>5</v>
      </c>
      <c r="C19" s="21">
        <v>5</v>
      </c>
      <c r="D19" s="117">
        <f t="shared" si="19"/>
        <v>100</v>
      </c>
      <c r="E19" s="194"/>
      <c r="F19" s="194"/>
      <c r="G19" s="116">
        <v>5</v>
      </c>
      <c r="H19" s="116">
        <v>5</v>
      </c>
      <c r="I19" s="21">
        <f t="shared" si="6"/>
        <v>100</v>
      </c>
      <c r="J19" s="194"/>
      <c r="K19" s="194"/>
      <c r="L19" s="194"/>
      <c r="M19" s="194"/>
      <c r="N19" s="194"/>
      <c r="O19" s="194"/>
      <c r="P19" s="194"/>
      <c r="Q19" s="22"/>
      <c r="R19" s="194"/>
      <c r="S19" s="194"/>
      <c r="T19" s="194"/>
      <c r="U19" s="194"/>
      <c r="V19" s="194"/>
      <c r="W19" s="194"/>
      <c r="X19" s="19">
        <v>4.5999999999999996</v>
      </c>
      <c r="Y19" s="24">
        <v>4.8</v>
      </c>
      <c r="Z19" s="118">
        <f t="shared" si="21"/>
        <v>4.6999999999999993</v>
      </c>
      <c r="AA19" s="82">
        <v>4.9000000000000004</v>
      </c>
      <c r="AB19" s="24">
        <v>4.8</v>
      </c>
      <c r="AC19" s="24">
        <v>4.8</v>
      </c>
      <c r="AD19" s="24">
        <v>4.7</v>
      </c>
      <c r="AE19" s="78">
        <v>4.5</v>
      </c>
      <c r="AF19" s="118">
        <f t="shared" si="22"/>
        <v>4.74</v>
      </c>
      <c r="AG19" s="82">
        <v>4.5999999999999996</v>
      </c>
      <c r="AH19" s="24">
        <v>4.8</v>
      </c>
      <c r="AI19" s="24">
        <v>5.2</v>
      </c>
      <c r="AJ19" s="24">
        <v>4.5</v>
      </c>
      <c r="AK19" s="84">
        <v>4.5</v>
      </c>
      <c r="AL19" s="119">
        <v>4.3</v>
      </c>
      <c r="AM19" s="118">
        <f t="shared" si="16"/>
        <v>4.6499999999999995</v>
      </c>
    </row>
    <row r="20" spans="1:39" x14ac:dyDescent="0.2">
      <c r="A20" s="74" t="s">
        <v>26</v>
      </c>
      <c r="B20" s="21">
        <v>27</v>
      </c>
      <c r="C20" s="21">
        <v>24</v>
      </c>
      <c r="D20" s="117">
        <f t="shared" si="19"/>
        <v>88.888888888888886</v>
      </c>
      <c r="E20" s="117">
        <f t="shared" si="20"/>
        <v>3</v>
      </c>
      <c r="F20" s="117">
        <f t="shared" si="2"/>
        <v>11.111111111111111</v>
      </c>
      <c r="G20" s="116">
        <v>26</v>
      </c>
      <c r="H20" s="116">
        <v>23</v>
      </c>
      <c r="I20" s="21">
        <f t="shared" si="6"/>
        <v>88.461538461538467</v>
      </c>
      <c r="J20" s="21">
        <f t="shared" si="7"/>
        <v>3</v>
      </c>
      <c r="K20" s="21">
        <f t="shared" si="8"/>
        <v>11.538461538461538</v>
      </c>
      <c r="L20" s="21">
        <f t="shared" si="9"/>
        <v>1</v>
      </c>
      <c r="M20" s="116">
        <v>1</v>
      </c>
      <c r="N20" s="21">
        <f t="shared" si="3"/>
        <v>100</v>
      </c>
      <c r="O20" s="194"/>
      <c r="P20" s="194"/>
      <c r="Q20" s="22"/>
      <c r="R20" s="23">
        <v>2</v>
      </c>
      <c r="S20" s="117">
        <f t="shared" si="4"/>
        <v>66.666666666666671</v>
      </c>
      <c r="T20" s="120"/>
      <c r="U20" s="194"/>
      <c r="V20" s="120">
        <v>1</v>
      </c>
      <c r="W20" s="117">
        <f t="shared" si="15"/>
        <v>33.333333333333336</v>
      </c>
      <c r="X20" s="19">
        <v>5</v>
      </c>
      <c r="Y20" s="24">
        <v>4.5</v>
      </c>
      <c r="Z20" s="118">
        <f t="shared" si="21"/>
        <v>4.75</v>
      </c>
      <c r="AA20" s="82">
        <v>4.3</v>
      </c>
      <c r="AB20" s="24">
        <v>4.5999999999999996</v>
      </c>
      <c r="AC20" s="24">
        <v>4.4000000000000004</v>
      </c>
      <c r="AD20" s="24">
        <v>4.4000000000000004</v>
      </c>
      <c r="AE20" s="78">
        <v>4.5999999999999996</v>
      </c>
      <c r="AF20" s="118">
        <f t="shared" si="22"/>
        <v>4.4599999999999991</v>
      </c>
      <c r="AG20" s="82">
        <v>4.0999999999999996</v>
      </c>
      <c r="AH20" s="24">
        <v>4.4000000000000004</v>
      </c>
      <c r="AI20" s="24">
        <v>5.0999999999999996</v>
      </c>
      <c r="AJ20" s="24">
        <v>4.4000000000000004</v>
      </c>
      <c r="AK20" s="84">
        <v>4.0999999999999996</v>
      </c>
      <c r="AL20" s="119">
        <v>5.2</v>
      </c>
      <c r="AM20" s="118">
        <f t="shared" si="16"/>
        <v>4.55</v>
      </c>
    </row>
    <row r="21" spans="1:39" x14ac:dyDescent="0.2">
      <c r="A21" s="74" t="s">
        <v>27</v>
      </c>
      <c r="B21" s="21">
        <v>17</v>
      </c>
      <c r="C21" s="21">
        <v>16</v>
      </c>
      <c r="D21" s="117">
        <f t="shared" ref="D21" si="23">SUM(100/B21)*C21</f>
        <v>94.117647058823536</v>
      </c>
      <c r="E21" s="117">
        <f t="shared" ref="E21" si="24">B21-C21</f>
        <v>1</v>
      </c>
      <c r="F21" s="117">
        <f t="shared" ref="F21" si="25">SUM(100/B21)*E21</f>
        <v>5.882352941176471</v>
      </c>
      <c r="G21" s="116">
        <v>16</v>
      </c>
      <c r="H21" s="116">
        <v>15</v>
      </c>
      <c r="I21" s="21">
        <f t="shared" ref="I21" si="26">SUM(100/G21)*H21</f>
        <v>93.75</v>
      </c>
      <c r="J21" s="21">
        <f t="shared" ref="J21" si="27">G21-H21</f>
        <v>1</v>
      </c>
      <c r="K21" s="21">
        <f t="shared" ref="K21" si="28">SUM(100/G21)*J21</f>
        <v>6.25</v>
      </c>
      <c r="L21" s="21">
        <f t="shared" ref="L21" si="29">B21-G21</f>
        <v>1</v>
      </c>
      <c r="M21" s="116">
        <v>1</v>
      </c>
      <c r="N21" s="21">
        <f t="shared" ref="N21" si="30">SUM(100/L21)*M21</f>
        <v>100</v>
      </c>
      <c r="O21" s="194"/>
      <c r="P21" s="194"/>
      <c r="Q21" s="22"/>
      <c r="R21" s="23">
        <v>1</v>
      </c>
      <c r="S21" s="194"/>
      <c r="T21" s="194"/>
      <c r="U21" s="194"/>
      <c r="V21" s="194"/>
      <c r="W21" s="194"/>
      <c r="X21" s="19">
        <v>4.8</v>
      </c>
      <c r="Y21" s="19">
        <v>4.8</v>
      </c>
      <c r="Z21" s="19">
        <f t="shared" si="21"/>
        <v>4.8</v>
      </c>
      <c r="AA21" s="134"/>
      <c r="AB21" s="134"/>
      <c r="AC21" s="134"/>
      <c r="AD21" s="134"/>
      <c r="AE21" s="134"/>
      <c r="AF21" s="134"/>
      <c r="AG21" s="19">
        <v>4.4000000000000004</v>
      </c>
      <c r="AH21" s="19">
        <v>4.8</v>
      </c>
      <c r="AI21" s="19">
        <v>5.0999999999999996</v>
      </c>
      <c r="AJ21" s="19">
        <v>5</v>
      </c>
      <c r="AK21" s="19">
        <v>4.8</v>
      </c>
      <c r="AL21" s="19">
        <v>5.2</v>
      </c>
      <c r="AM21" s="19">
        <f t="shared" si="16"/>
        <v>4.8833333333333329</v>
      </c>
    </row>
    <row r="22" spans="1:39" x14ac:dyDescent="0.2">
      <c r="A22" s="10" t="s">
        <v>28</v>
      </c>
      <c r="B22" s="128">
        <f>SUM(B8:B21)</f>
        <v>150</v>
      </c>
      <c r="C22" s="128">
        <f>SUM(C8:C21)</f>
        <v>139</v>
      </c>
      <c r="D22" s="126">
        <f>(100/B22)*C22</f>
        <v>92.666666666666657</v>
      </c>
      <c r="E22" s="130">
        <f>SUM(E8:E21)</f>
        <v>11</v>
      </c>
      <c r="F22" s="126">
        <f>(100/B22)*E22</f>
        <v>7.333333333333333</v>
      </c>
      <c r="G22" s="121"/>
      <c r="H22" s="121"/>
      <c r="I22" s="122"/>
      <c r="J22" s="121"/>
      <c r="K22" s="122"/>
      <c r="L22" s="121"/>
      <c r="M22" s="121"/>
      <c r="N22" s="122"/>
      <c r="O22" s="121"/>
      <c r="P22" s="122"/>
      <c r="Q22" s="22"/>
      <c r="R22" s="128">
        <f>SUM(R8:R21)</f>
        <v>7</v>
      </c>
      <c r="S22" s="129">
        <f>(100/E22)*R22</f>
        <v>63.63636363636364</v>
      </c>
      <c r="T22" s="128">
        <f>SUM(T8:T21)</f>
        <v>4</v>
      </c>
      <c r="U22" s="117">
        <f>SUM(100/S22)*T22</f>
        <v>6.2857142857142856</v>
      </c>
      <c r="V22" s="128">
        <f>SUM(V8:V21)</f>
        <v>4</v>
      </c>
      <c r="W22" s="117">
        <f>SUM(100/E22)*V22</f>
        <v>36.363636363636367</v>
      </c>
      <c r="X22" s="17">
        <f t="shared" ref="X22:Y22" si="31">AVERAGE(X8:X21)</f>
        <v>4.8184615384615377</v>
      </c>
      <c r="Y22" s="17">
        <f t="shared" si="31"/>
        <v>4.7176923076923067</v>
      </c>
      <c r="Z22" s="131">
        <f>AVERAGE(X22:Y22)</f>
        <v>4.7680769230769222</v>
      </c>
      <c r="AA22" s="25">
        <f>AVERAGE(AA8:AA20)</f>
        <v>4.3916666666666666</v>
      </c>
      <c r="AB22" s="25">
        <f>AVERAGE(AB8:AB20)</f>
        <v>4.6166666666666663</v>
      </c>
      <c r="AC22" s="25">
        <f>AVERAGE(AC8:AC20)</f>
        <v>4.6333333333333329</v>
      </c>
      <c r="AD22" s="25">
        <f>AVERAGE(AD8:AD20)</f>
        <v>4.4808333333333339</v>
      </c>
      <c r="AE22" s="25">
        <f>AVERAGE(AE8:AE20)</f>
        <v>4.5249999999999995</v>
      </c>
      <c r="AF22" s="131">
        <f>AVERAGE(AA22:AE22)</f>
        <v>4.5294999999999996</v>
      </c>
      <c r="AG22" s="25">
        <f t="shared" ref="AG22:AL22" si="32">AVERAGE(AG8:AG21)</f>
        <v>4.2846153846153845</v>
      </c>
      <c r="AH22" s="25">
        <f t="shared" si="32"/>
        <v>4.592307692307692</v>
      </c>
      <c r="AI22" s="25">
        <f t="shared" si="32"/>
        <v>5.2153846153846155</v>
      </c>
      <c r="AJ22" s="25">
        <f t="shared" si="32"/>
        <v>4.5307692307692307</v>
      </c>
      <c r="AK22" s="25">
        <f t="shared" si="32"/>
        <v>4.2461538461538462</v>
      </c>
      <c r="AL22" s="25">
        <f t="shared" si="32"/>
        <v>4.7307692307692308</v>
      </c>
      <c r="AM22" s="131">
        <f>AVERAGE(AG22:AL22)</f>
        <v>4.5999999999999996</v>
      </c>
    </row>
  </sheetData>
  <sheetProtection algorithmName="SHA-512" hashValue="UCWEO6cvepz8dpifr1xfRjHyua3QYGfJMiikJOftOndjUUHS/uYaDFRvZOde+6mNkvRkq/Qx+3T8WY3F8QugNg==" saltValue="rvT1JJ9tnvGPov8uAlaylg==" spinCount="100000" sheet="1" objects="1" scenarios="1"/>
  <phoneticPr fontId="9" type="noConversion"/>
  <pageMargins left="0.39370078740157483" right="0.39370078740157483" top="0.59055118110236227" bottom="0.59055118110236227" header="0.51181102362204722" footer="0.51181102362204722"/>
  <pageSetup paperSize="9" scale="70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FE41C-6BF7-4BEA-B024-4FD1B84862A4}">
  <sheetPr>
    <pageSetUpPr fitToPage="1"/>
  </sheetPr>
  <dimension ref="A1:P14"/>
  <sheetViews>
    <sheetView topLeftCell="A2" zoomScale="90" zoomScaleNormal="90" workbookViewId="0">
      <selection activeCell="B4" sqref="B4:D4"/>
    </sheetView>
  </sheetViews>
  <sheetFormatPr baseColWidth="10" defaultColWidth="11.42578125" defaultRowHeight="14.25" x14ac:dyDescent="0.2"/>
  <cols>
    <col min="1" max="1" width="14.28515625" style="141" customWidth="1"/>
    <col min="2" max="16" width="10.5703125" style="141" customWidth="1"/>
    <col min="17" max="16384" width="11.42578125" style="141"/>
  </cols>
  <sheetData>
    <row r="1" spans="1:16" ht="24" thickBot="1" x14ac:dyDescent="0.25">
      <c r="A1" s="210" t="s">
        <v>113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2"/>
    </row>
    <row r="2" spans="1:16" ht="273" x14ac:dyDescent="0.2">
      <c r="A2" s="142" t="s">
        <v>37</v>
      </c>
      <c r="B2" s="143" t="s">
        <v>40</v>
      </c>
      <c r="C2" s="144" t="s">
        <v>4</v>
      </c>
      <c r="D2" s="145" t="s">
        <v>7</v>
      </c>
      <c r="E2" s="144" t="s">
        <v>6</v>
      </c>
      <c r="F2" s="145" t="s">
        <v>7</v>
      </c>
      <c r="G2" s="143" t="s">
        <v>41</v>
      </c>
      <c r="H2" s="144" t="s">
        <v>4</v>
      </c>
      <c r="I2" s="145" t="s">
        <v>7</v>
      </c>
      <c r="J2" s="144" t="s">
        <v>42</v>
      </c>
      <c r="K2" s="145" t="s">
        <v>7</v>
      </c>
      <c r="L2" s="143" t="s">
        <v>43</v>
      </c>
      <c r="M2" s="144" t="s">
        <v>4</v>
      </c>
      <c r="N2" s="145" t="s">
        <v>7</v>
      </c>
      <c r="O2" s="144" t="s">
        <v>6</v>
      </c>
      <c r="P2" s="145" t="s">
        <v>7</v>
      </c>
    </row>
    <row r="3" spans="1:16" ht="9" customHeight="1" x14ac:dyDescent="0.3">
      <c r="A3" s="146"/>
      <c r="B3" s="146"/>
      <c r="C3" s="146"/>
      <c r="D3" s="146"/>
      <c r="E3" s="146"/>
      <c r="F3" s="147"/>
      <c r="G3" s="146"/>
      <c r="H3" s="146"/>
      <c r="I3" s="147"/>
      <c r="J3" s="146"/>
      <c r="K3" s="147"/>
      <c r="L3" s="148"/>
      <c r="M3" s="146"/>
      <c r="N3" s="147"/>
      <c r="O3" s="149"/>
      <c r="P3" s="147"/>
    </row>
    <row r="4" spans="1:16" ht="43.5" x14ac:dyDescent="0.2">
      <c r="A4" s="150" t="s">
        <v>60</v>
      </c>
      <c r="B4" s="151">
        <f>'AA, AMA'!B30</f>
        <v>334</v>
      </c>
      <c r="C4" s="152">
        <f>'AA, AMA'!C30</f>
        <v>305</v>
      </c>
      <c r="D4" s="153">
        <f>C4/B4*100</f>
        <v>91.317365269461078</v>
      </c>
      <c r="E4" s="152">
        <f>'AA, AMA'!E30</f>
        <v>29</v>
      </c>
      <c r="F4" s="153">
        <f>E4/B4*100</f>
        <v>8.682634730538922</v>
      </c>
      <c r="G4" s="151">
        <f>'AA, AMA'!G30</f>
        <v>318</v>
      </c>
      <c r="H4" s="152">
        <f>'AA, AMA'!H30</f>
        <v>292</v>
      </c>
      <c r="I4" s="153">
        <f>H4/G4*100</f>
        <v>91.823899371069189</v>
      </c>
      <c r="J4" s="152">
        <f>'AA, AMA'!J30</f>
        <v>30</v>
      </c>
      <c r="K4" s="153">
        <f>J4/G4*100</f>
        <v>9.433962264150944</v>
      </c>
      <c r="L4" s="151">
        <f>'AA, AMA'!L30</f>
        <v>16</v>
      </c>
      <c r="M4" s="152">
        <f>'AA, AMA'!M30</f>
        <v>11</v>
      </c>
      <c r="N4" s="153">
        <f>M4/L4*100</f>
        <v>68.75</v>
      </c>
      <c r="O4" s="154">
        <f>'AA, AMA'!O30</f>
        <v>5</v>
      </c>
      <c r="P4" s="153">
        <f>O4/L4*100</f>
        <v>31.25</v>
      </c>
    </row>
    <row r="5" spans="1:16" ht="6" customHeight="1" x14ac:dyDescent="0.35">
      <c r="A5" s="146"/>
      <c r="B5" s="155"/>
      <c r="C5" s="146"/>
      <c r="D5" s="147"/>
      <c r="E5" s="146"/>
      <c r="F5" s="147"/>
      <c r="G5" s="155"/>
      <c r="H5" s="146"/>
      <c r="I5" s="147"/>
      <c r="J5" s="146"/>
      <c r="K5" s="147"/>
      <c r="L5" s="155"/>
      <c r="M5" s="146"/>
      <c r="N5" s="147"/>
      <c r="O5" s="156"/>
      <c r="P5" s="147"/>
    </row>
    <row r="6" spans="1:16" ht="42.75" customHeight="1" x14ac:dyDescent="0.2">
      <c r="A6" s="157" t="s">
        <v>61</v>
      </c>
      <c r="B6" s="158">
        <f>'AF-PW, MMA-VL'!B32</f>
        <v>1081</v>
      </c>
      <c r="C6" s="159">
        <f>'AF-PW, MMA-VL'!C32</f>
        <v>908</v>
      </c>
      <c r="D6" s="160">
        <f>C6/B6*100</f>
        <v>83.996299722479179</v>
      </c>
      <c r="E6" s="159">
        <f>'AF-PW, MMA-VL'!E32</f>
        <v>173</v>
      </c>
      <c r="F6" s="160">
        <f>E6/B6*100</f>
        <v>16.003700277520814</v>
      </c>
      <c r="G6" s="158">
        <f>'AF-PW, MMA-VL'!G32</f>
        <v>894</v>
      </c>
      <c r="H6" s="159">
        <f>'AF-PW, MMA-VL'!H32</f>
        <v>769</v>
      </c>
      <c r="I6" s="160">
        <f>H6/G6*100</f>
        <v>86.017897091722588</v>
      </c>
      <c r="J6" s="159">
        <f>'AF-PW, MMA-VL'!J32</f>
        <v>125</v>
      </c>
      <c r="K6" s="160">
        <f>J6/G6*100</f>
        <v>13.982102908277405</v>
      </c>
      <c r="L6" s="158">
        <f>'AF-PW, MMA-VL'!L32</f>
        <v>107</v>
      </c>
      <c r="M6" s="161">
        <f>'AF-PW, MMA-VL'!M32</f>
        <v>81</v>
      </c>
      <c r="N6" s="160">
        <f>'AF-PW, MMA-VL'!N32</f>
        <v>75.700934579439249</v>
      </c>
      <c r="O6" s="161">
        <f>'AF-PW, MMA-VL'!O32</f>
        <v>26</v>
      </c>
      <c r="P6" s="160">
        <f>'AF-PW, MMA-VL'!P32</f>
        <v>24.299065420560748</v>
      </c>
    </row>
    <row r="7" spans="1:16" ht="6" customHeight="1" x14ac:dyDescent="0.2">
      <c r="A7" s="146"/>
      <c r="B7" s="155"/>
      <c r="C7" s="146"/>
      <c r="D7" s="147"/>
      <c r="E7" s="146"/>
      <c r="F7" s="147"/>
      <c r="G7" s="155"/>
      <c r="H7" s="146"/>
      <c r="I7" s="147"/>
      <c r="J7" s="146"/>
      <c r="K7" s="147"/>
      <c r="L7" s="147"/>
      <c r="M7" s="147"/>
      <c r="N7" s="147"/>
      <c r="O7" s="147"/>
      <c r="P7" s="147"/>
    </row>
    <row r="8" spans="1:16" ht="36" x14ac:dyDescent="0.2">
      <c r="A8" s="162" t="s">
        <v>62</v>
      </c>
      <c r="B8" s="163">
        <f>'AF-NF, MMA-VU'!B23</f>
        <v>140</v>
      </c>
      <c r="C8" s="164">
        <f>'AF-NF, MMA-VU'!C23</f>
        <v>120</v>
      </c>
      <c r="D8" s="165">
        <f>C8/B8*100</f>
        <v>85.714285714285708</v>
      </c>
      <c r="E8" s="166">
        <f>'AF-NF, MMA-VU'!E23</f>
        <v>20</v>
      </c>
      <c r="F8" s="165">
        <f>E8/B8*100</f>
        <v>14.285714285714285</v>
      </c>
      <c r="G8" s="163">
        <f>'AF-NF, MMA-VU'!G23</f>
        <v>125</v>
      </c>
      <c r="H8" s="166">
        <f>'AF-NF, MMA-VU'!H23</f>
        <v>107</v>
      </c>
      <c r="I8" s="165">
        <f>H8/G8*100</f>
        <v>85.6</v>
      </c>
      <c r="J8" s="166">
        <f>'AF-NF, MMA-VU'!J23</f>
        <v>18</v>
      </c>
      <c r="K8" s="165">
        <f>J8/G8*100</f>
        <v>14.399999999999999</v>
      </c>
      <c r="L8" s="163">
        <f>'AF-NF, MMA-VU'!L23</f>
        <v>15</v>
      </c>
      <c r="M8" s="166">
        <f>'AF-NF, MMA-VU'!M23</f>
        <v>13</v>
      </c>
      <c r="N8" s="165">
        <f>'AF-NF, MMA-VU'!N23</f>
        <v>86.666666666666671</v>
      </c>
      <c r="O8" s="166">
        <f>'AF-NF, MMA-VU'!O23</f>
        <v>2</v>
      </c>
      <c r="P8" s="165">
        <f>'AF-NF, MMA-VU'!P23</f>
        <v>13.333333333333334</v>
      </c>
    </row>
    <row r="9" spans="1:16" ht="4.5" customHeight="1" x14ac:dyDescent="0.2">
      <c r="A9" s="170"/>
      <c r="B9" s="171"/>
      <c r="C9" s="172"/>
      <c r="D9" s="173"/>
      <c r="E9" s="172"/>
      <c r="F9" s="174"/>
      <c r="G9" s="171"/>
      <c r="H9" s="172"/>
      <c r="I9" s="175"/>
      <c r="J9" s="172"/>
      <c r="K9" s="175"/>
      <c r="L9" s="171"/>
      <c r="M9" s="172"/>
      <c r="N9" s="174"/>
      <c r="O9" s="176"/>
      <c r="P9" s="175"/>
    </row>
    <row r="10" spans="1:16" ht="42.75" customHeight="1" x14ac:dyDescent="0.2">
      <c r="A10" s="177" t="s">
        <v>47</v>
      </c>
      <c r="B10" s="178">
        <f>'AM-PW, MA-VL'!B32</f>
        <v>671</v>
      </c>
      <c r="C10" s="179">
        <f>'AM-PW, MA-VL'!C32</f>
        <v>599</v>
      </c>
      <c r="D10" s="180">
        <f>(C10/B10)*100</f>
        <v>89.269746646795824</v>
      </c>
      <c r="E10" s="179">
        <f>'AM-PW, MA-VL'!E32</f>
        <v>72</v>
      </c>
      <c r="F10" s="180">
        <f>SUM(100/B10)*E10</f>
        <v>10.730253353204173</v>
      </c>
      <c r="G10" s="178">
        <f>'AM-PW, MA-VL'!B32</f>
        <v>671</v>
      </c>
      <c r="H10" s="179">
        <f>'AM-PW, MA-VL'!C32</f>
        <v>599</v>
      </c>
      <c r="I10" s="180">
        <f>'AM-PW, MA-VL'!D32</f>
        <v>89.269746646795824</v>
      </c>
      <c r="J10" s="179">
        <f>'AM-PW, MA-VL'!E32</f>
        <v>72</v>
      </c>
      <c r="K10" s="180">
        <f>'AM-PW, MA-VL'!F32</f>
        <v>10.730253353204173</v>
      </c>
      <c r="L10" s="167"/>
      <c r="M10" s="168"/>
      <c r="N10" s="169"/>
      <c r="O10" s="168"/>
      <c r="P10" s="169"/>
    </row>
    <row r="11" spans="1:16" ht="4.5" customHeight="1" x14ac:dyDescent="0.2">
      <c r="A11" s="170"/>
      <c r="B11" s="171"/>
      <c r="C11" s="172"/>
      <c r="D11" s="174"/>
      <c r="E11" s="172"/>
      <c r="F11" s="174"/>
      <c r="G11" s="171"/>
      <c r="H11" s="172"/>
      <c r="I11" s="174"/>
      <c r="J11" s="172"/>
      <c r="K11" s="174"/>
      <c r="L11" s="171"/>
      <c r="M11" s="172"/>
      <c r="N11" s="174"/>
      <c r="O11" s="176"/>
      <c r="P11" s="175"/>
    </row>
    <row r="12" spans="1:16" ht="37.5" customHeight="1" x14ac:dyDescent="0.2">
      <c r="A12" s="181" t="s">
        <v>63</v>
      </c>
      <c r="B12" s="182">
        <f>'AM-NF, MA-VU'!B22</f>
        <v>150</v>
      </c>
      <c r="C12" s="183">
        <f>'AM-NF, MA-VU'!C22</f>
        <v>139</v>
      </c>
      <c r="D12" s="184">
        <f>(C12/B12)*100</f>
        <v>92.666666666666657</v>
      </c>
      <c r="E12" s="183">
        <f>'AM-NF, MA-VU'!E22</f>
        <v>11</v>
      </c>
      <c r="F12" s="184">
        <f>SUM(100/B12)*E12</f>
        <v>7.333333333333333</v>
      </c>
      <c r="G12" s="182">
        <f>'AM-NF, MA-VU'!B22</f>
        <v>150</v>
      </c>
      <c r="H12" s="183">
        <f>'AM-NF, MA-VU'!C22</f>
        <v>139</v>
      </c>
      <c r="I12" s="184">
        <f>'AM-NF, MA-VU'!D22</f>
        <v>92.666666666666657</v>
      </c>
      <c r="J12" s="183">
        <f>'AM-NF, MA-VU'!E22</f>
        <v>11</v>
      </c>
      <c r="K12" s="184">
        <f>'AM-NF, MA-VU'!F22</f>
        <v>7.333333333333333</v>
      </c>
      <c r="L12" s="167"/>
      <c r="M12" s="168"/>
      <c r="N12" s="185"/>
      <c r="O12" s="168"/>
      <c r="P12" s="185"/>
    </row>
    <row r="13" spans="1:16" ht="6.75" customHeight="1" thickBot="1" x14ac:dyDescent="0.25">
      <c r="A13" s="172"/>
      <c r="B13" s="171"/>
      <c r="C13" s="172"/>
      <c r="D13" s="174"/>
      <c r="E13" s="172"/>
      <c r="F13" s="174"/>
      <c r="G13" s="171"/>
      <c r="H13" s="172"/>
      <c r="I13" s="175"/>
      <c r="J13" s="172"/>
      <c r="K13" s="175"/>
      <c r="L13" s="171"/>
      <c r="M13" s="172"/>
      <c r="N13" s="174"/>
      <c r="O13" s="176"/>
      <c r="P13" s="175"/>
    </row>
    <row r="14" spans="1:16" ht="24.75" thickTop="1" thickBot="1" x14ac:dyDescent="0.4">
      <c r="A14" s="186" t="s">
        <v>44</v>
      </c>
      <c r="B14" s="187">
        <f>SUM(B4:B12)</f>
        <v>2376</v>
      </c>
      <c r="C14" s="188">
        <f>SUM(C4:C6:C8:C10:C12)</f>
        <v>2071</v>
      </c>
      <c r="D14" s="189">
        <f>(C14/B14)*100</f>
        <v>87.163299663299668</v>
      </c>
      <c r="E14" s="188">
        <f>SUM(E4:E6:E8:E10:E12)</f>
        <v>305</v>
      </c>
      <c r="F14" s="189">
        <f>SUM(100/B14)*E14</f>
        <v>12.836700336700337</v>
      </c>
      <c r="G14" s="187">
        <f>SUM(G4:G6:G8:G10:G12)</f>
        <v>2158</v>
      </c>
      <c r="H14" s="188">
        <f>SUM(H4:H6:H8:H10:H12)</f>
        <v>1906</v>
      </c>
      <c r="I14" s="189">
        <f>SUM(100/G14)*H14</f>
        <v>88.322520852641333</v>
      </c>
      <c r="J14" s="188">
        <f>SUM(J4:J6:J8:J10:J12)</f>
        <v>256</v>
      </c>
      <c r="K14" s="189">
        <f>SUM(100/G14)*J14</f>
        <v>11.862835959221501</v>
      </c>
      <c r="L14" s="187">
        <f>SUM(L4:L6:L8:L10:L12)</f>
        <v>138</v>
      </c>
      <c r="M14" s="188">
        <f>SUM(M4:M6:M8:M10:M12)</f>
        <v>105</v>
      </c>
      <c r="N14" s="189">
        <f>SUM(100/L14)*M14</f>
        <v>76.086956521739125</v>
      </c>
      <c r="O14" s="188">
        <f>SUM(O4:O6:O8:O10:O12)</f>
        <v>33</v>
      </c>
      <c r="P14" s="190">
        <f>SUM(100/L14)*O14</f>
        <v>23.913043478260871</v>
      </c>
    </row>
  </sheetData>
  <sheetProtection algorithmName="SHA-512" hashValue="5dRFKVm3qg4kuO/zB5SZQX3NW3LLZZ4PUzWkmhpM+mkubUsmPhUQA4So1tYRl3EAH7LE0w88hoFPRn6OyAT/lg==" saltValue="l0/YI7SBJPEC0cTwo0zLww==" spinCount="100000" sheet="1" objects="1" scenarios="1"/>
  <mergeCells count="1">
    <mergeCell ref="A1:P1"/>
  </mergeCells>
  <pageMargins left="0.7" right="0.7" top="0.78740157499999996" bottom="0.78740157499999996" header="0.3" footer="0.3"/>
  <pageSetup paperSize="9" scale="7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I13"/>
  <sheetViews>
    <sheetView zoomScale="80" zoomScaleNormal="80" workbookViewId="0">
      <selection activeCell="Q2" sqref="Q2"/>
    </sheetView>
  </sheetViews>
  <sheetFormatPr baseColWidth="10" defaultRowHeight="12.75" x14ac:dyDescent="0.2"/>
  <cols>
    <col min="1" max="1" width="14.28515625" customWidth="1"/>
    <col min="6" max="9" width="10.28515625" customWidth="1"/>
  </cols>
  <sheetData>
    <row r="1" spans="1:191" ht="33" customHeight="1" thickBot="1" x14ac:dyDescent="0.25">
      <c r="A1" s="213" t="s">
        <v>114</v>
      </c>
      <c r="B1" s="214"/>
      <c r="C1" s="214"/>
      <c r="D1" s="214"/>
      <c r="E1" s="214"/>
      <c r="F1" s="214"/>
      <c r="G1" s="214"/>
      <c r="H1" s="214"/>
      <c r="I1" s="215"/>
    </row>
    <row r="2" spans="1:191" ht="43.5" customHeight="1" thickBot="1" x14ac:dyDescent="0.35">
      <c r="A2" s="216" t="s">
        <v>72</v>
      </c>
      <c r="B2" s="217"/>
      <c r="C2" s="217"/>
      <c r="D2" s="217"/>
      <c r="E2" s="217"/>
      <c r="F2" s="217"/>
      <c r="G2" s="217"/>
      <c r="H2" s="217"/>
      <c r="I2" s="218"/>
    </row>
    <row r="3" spans="1:191" s="29" customFormat="1" ht="390.6" customHeight="1" x14ac:dyDescent="0.2">
      <c r="A3" s="47" t="s">
        <v>37</v>
      </c>
      <c r="B3" s="47" t="s">
        <v>38</v>
      </c>
      <c r="C3" s="27" t="s">
        <v>39</v>
      </c>
      <c r="D3" s="27" t="s">
        <v>96</v>
      </c>
      <c r="E3" s="124" t="s">
        <v>99</v>
      </c>
      <c r="F3" s="48" t="s">
        <v>48</v>
      </c>
      <c r="G3" s="27" t="s">
        <v>46</v>
      </c>
      <c r="H3" s="27" t="s">
        <v>97</v>
      </c>
      <c r="I3" s="123" t="s">
        <v>98</v>
      </c>
      <c r="J3" s="28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</row>
    <row r="4" spans="1:191" s="29" customFormat="1" ht="6.6" customHeight="1" x14ac:dyDescent="0.25">
      <c r="C4" s="30"/>
      <c r="D4" s="30"/>
      <c r="E4" s="30"/>
      <c r="F4" s="38"/>
      <c r="G4" s="38"/>
      <c r="H4" s="38"/>
      <c r="I4" s="38"/>
      <c r="J4" s="28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</row>
    <row r="5" spans="1:191" s="29" customFormat="1" ht="39.75" customHeight="1" x14ac:dyDescent="0.2">
      <c r="A5" s="59" t="s">
        <v>47</v>
      </c>
      <c r="B5" s="31">
        <f>'AM-PW, MA-VL'!E32</f>
        <v>72</v>
      </c>
      <c r="C5" s="39">
        <f>'AM-PW, MA-VL'!R32</f>
        <v>32.9</v>
      </c>
      <c r="D5" s="39">
        <f>'AM-PW, MA-VL'!T32</f>
        <v>24.72</v>
      </c>
      <c r="E5" s="40">
        <f>'AM-PW, MA-VL'!V32</f>
        <v>10</v>
      </c>
      <c r="F5" s="103">
        <f>B5</f>
        <v>72</v>
      </c>
      <c r="G5" s="103">
        <f>C5</f>
        <v>32.9</v>
      </c>
      <c r="H5" s="103">
        <f>D5</f>
        <v>24.72</v>
      </c>
      <c r="I5" s="104">
        <f>E5</f>
        <v>10</v>
      </c>
      <c r="J5" s="28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</row>
    <row r="6" spans="1:191" s="29" customFormat="1" ht="6" customHeight="1" x14ac:dyDescent="0.2">
      <c r="A6" s="58"/>
      <c r="B6" s="32"/>
      <c r="C6" s="33"/>
      <c r="D6" s="33"/>
      <c r="E6" s="34"/>
      <c r="F6" s="105"/>
      <c r="G6" s="105"/>
      <c r="H6" s="106"/>
      <c r="I6" s="105"/>
      <c r="J6" s="2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</row>
    <row r="7" spans="1:191" s="29" customFormat="1" ht="39.75" customHeight="1" x14ac:dyDescent="0.2">
      <c r="A7" s="60" t="s">
        <v>63</v>
      </c>
      <c r="B7" s="37">
        <f>'AM-NF, MA-VU'!E22</f>
        <v>11</v>
      </c>
      <c r="C7" s="37">
        <f>'AM-NF, MA-VU'!R22</f>
        <v>7</v>
      </c>
      <c r="D7" s="37">
        <f>'AM-NF, MA-VU'!T22</f>
        <v>4</v>
      </c>
      <c r="E7" s="50">
        <f>'AM-NF, MA-VU'!V22</f>
        <v>4</v>
      </c>
      <c r="F7" s="107">
        <f>B7</f>
        <v>11</v>
      </c>
      <c r="G7" s="107">
        <f>C7</f>
        <v>7</v>
      </c>
      <c r="H7" s="107">
        <f>D7</f>
        <v>4</v>
      </c>
      <c r="I7" s="108">
        <f>E7</f>
        <v>4</v>
      </c>
      <c r="J7" s="28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</row>
    <row r="8" spans="1:191" s="29" customFormat="1" ht="6.75" customHeight="1" x14ac:dyDescent="0.2">
      <c r="A8" s="58"/>
      <c r="B8" s="32"/>
      <c r="C8" s="36"/>
      <c r="D8" s="36"/>
      <c r="E8" s="35"/>
      <c r="F8" s="42"/>
      <c r="G8" s="109"/>
      <c r="H8" s="110"/>
      <c r="I8" s="42"/>
      <c r="J8" s="2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</row>
    <row r="9" spans="1:191" s="29" customFormat="1" ht="39.75" customHeight="1" x14ac:dyDescent="0.2">
      <c r="A9" s="61" t="s">
        <v>61</v>
      </c>
      <c r="B9" s="41">
        <f>'AF-PW, MMA-VL'!E32</f>
        <v>173</v>
      </c>
      <c r="C9" s="41">
        <f>'AF-PW, MMA-VL'!R32</f>
        <v>148</v>
      </c>
      <c r="D9" s="113"/>
      <c r="E9" s="113"/>
      <c r="F9" s="111">
        <f>B9</f>
        <v>173</v>
      </c>
      <c r="G9" s="111">
        <f>C9</f>
        <v>148</v>
      </c>
      <c r="H9" s="114"/>
      <c r="I9" s="114"/>
      <c r="J9" s="2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</row>
    <row r="10" spans="1:191" s="29" customFormat="1" ht="6.75" customHeight="1" x14ac:dyDescent="0.2">
      <c r="A10" s="58"/>
      <c r="B10" s="42"/>
      <c r="C10" s="43"/>
      <c r="D10" s="43"/>
      <c r="E10" s="44"/>
      <c r="F10" s="42"/>
      <c r="G10" s="109"/>
      <c r="H10" s="43"/>
      <c r="I10" s="44"/>
      <c r="J10" s="28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</row>
    <row r="11" spans="1:191" s="29" customFormat="1" ht="39.75" customHeight="1" x14ac:dyDescent="0.2">
      <c r="A11" s="62" t="s">
        <v>62</v>
      </c>
      <c r="B11" s="45">
        <f>'AF-NF, MMA-VU'!E23</f>
        <v>20</v>
      </c>
      <c r="C11" s="45">
        <f>'AF-NF, MMA-VU'!R23</f>
        <v>16</v>
      </c>
      <c r="D11" s="114"/>
      <c r="E11" s="115"/>
      <c r="F11" s="112">
        <f>B11</f>
        <v>20</v>
      </c>
      <c r="G11" s="112">
        <f>C11</f>
        <v>16</v>
      </c>
      <c r="H11" s="114"/>
      <c r="I11" s="115"/>
      <c r="J11" s="28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</row>
    <row r="12" spans="1:191" s="29" customFormat="1" ht="6.75" customHeight="1" x14ac:dyDescent="0.2">
      <c r="A12" s="58"/>
      <c r="B12" s="42"/>
      <c r="C12" s="43"/>
      <c r="D12" s="43"/>
      <c r="E12" s="44"/>
      <c r="F12" s="42"/>
      <c r="G12" s="109"/>
      <c r="H12" s="43"/>
      <c r="I12" s="44"/>
      <c r="J12" s="28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</row>
    <row r="13" spans="1:191" s="29" customFormat="1" ht="39.75" customHeight="1" x14ac:dyDescent="0.2">
      <c r="A13" s="63" t="s">
        <v>60</v>
      </c>
      <c r="B13" s="46">
        <f>'AA, AMA'!E30</f>
        <v>29</v>
      </c>
      <c r="C13" s="64">
        <f>'AA, AMA'!R30</f>
        <v>21</v>
      </c>
      <c r="D13" s="114"/>
      <c r="E13" s="115"/>
      <c r="F13" s="64">
        <f>B13</f>
        <v>29</v>
      </c>
      <c r="G13" s="64">
        <f>C13</f>
        <v>21</v>
      </c>
      <c r="H13" s="114"/>
      <c r="I13" s="115"/>
      <c r="J13" s="28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</row>
  </sheetData>
  <sheetProtection algorithmName="SHA-512" hashValue="WFMVnTUv35pAdiDIGcRTU0IkMDNTNdEF/NQ8c2aPQ5kunnQ4crYDgWVac4qGnJBxuWIoH7bt/qcvKMhVlUnh1A==" saltValue="8iaFDZ8TjR3wWEyMYjciZw==" spinCount="100000" sheet="1" objects="1" scenarios="1"/>
  <mergeCells count="2">
    <mergeCell ref="A1:I1"/>
    <mergeCell ref="A2:I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1"/>
  <sheetViews>
    <sheetView tabSelected="1" zoomScale="110" zoomScaleNormal="110" workbookViewId="0">
      <pane ySplit="4" topLeftCell="A12" activePane="bottomLeft" state="frozen"/>
      <selection pane="bottomLeft" activeCell="H31" sqref="H31"/>
    </sheetView>
  </sheetViews>
  <sheetFormatPr baseColWidth="10" defaultColWidth="11.42578125" defaultRowHeight="12.75" x14ac:dyDescent="0.2"/>
  <cols>
    <col min="1" max="1" width="15.42578125" style="65" customWidth="1"/>
    <col min="2" max="3" width="9" style="65" customWidth="1"/>
    <col min="4" max="4" width="9.140625" style="66" customWidth="1"/>
    <col min="5" max="5" width="9.7109375" style="65" customWidth="1"/>
    <col min="6" max="7" width="9.85546875" style="65" customWidth="1"/>
    <col min="8" max="16384" width="11.42578125" style="65"/>
  </cols>
  <sheetData>
    <row r="1" spans="1:8" ht="18" x14ac:dyDescent="0.25">
      <c r="A1" s="55" t="s">
        <v>115</v>
      </c>
      <c r="B1"/>
      <c r="C1"/>
      <c r="D1" s="57"/>
      <c r="E1"/>
      <c r="F1"/>
      <c r="G1"/>
      <c r="H1"/>
    </row>
    <row r="2" spans="1:8" ht="18" x14ac:dyDescent="0.25">
      <c r="A2" s="55" t="s">
        <v>116</v>
      </c>
      <c r="B2"/>
      <c r="C2"/>
      <c r="D2" s="57"/>
      <c r="E2"/>
      <c r="F2"/>
      <c r="G2"/>
      <c r="H2"/>
    </row>
    <row r="3" spans="1:8" x14ac:dyDescent="0.2">
      <c r="A3"/>
      <c r="B3"/>
      <c r="C3"/>
      <c r="D3" s="57"/>
      <c r="E3"/>
      <c r="F3"/>
      <c r="G3"/>
      <c r="H3"/>
    </row>
    <row r="4" spans="1:8" ht="25.5" x14ac:dyDescent="0.2">
      <c r="A4" s="53" t="s">
        <v>64</v>
      </c>
      <c r="B4" s="56" t="s">
        <v>65</v>
      </c>
      <c r="C4" s="69" t="s">
        <v>66</v>
      </c>
      <c r="D4" s="69" t="s">
        <v>67</v>
      </c>
      <c r="E4" s="69" t="s">
        <v>68</v>
      </c>
      <c r="F4" s="69" t="s">
        <v>110</v>
      </c>
      <c r="G4" s="69" t="s">
        <v>71</v>
      </c>
      <c r="H4" s="56" t="s">
        <v>28</v>
      </c>
    </row>
    <row r="5" spans="1:8" x14ac:dyDescent="0.2">
      <c r="A5" s="70" t="s">
        <v>11</v>
      </c>
      <c r="B5" s="71">
        <f>'AA, AMA'!C8</f>
        <v>35</v>
      </c>
      <c r="C5" s="71">
        <f>'AF-PW, MMA-VL'!C8</f>
        <v>89</v>
      </c>
      <c r="D5" s="71">
        <f>'AF-NF, MMA-VU'!C8</f>
        <v>20</v>
      </c>
      <c r="E5" s="71">
        <f>'AM-PW, MA-VL'!C8</f>
        <v>37</v>
      </c>
      <c r="F5" s="71">
        <f>'AM-NF, MA-VU'!C8</f>
        <v>16</v>
      </c>
      <c r="G5" s="68">
        <v>12</v>
      </c>
      <c r="H5" s="73">
        <f t="shared" ref="H5:H28" si="0">SUM(B5:F5)</f>
        <v>197</v>
      </c>
    </row>
    <row r="6" spans="1:8" x14ac:dyDescent="0.2">
      <c r="A6" s="70" t="s">
        <v>54</v>
      </c>
      <c r="B6" s="71">
        <f>'AA, AMA'!C9</f>
        <v>16</v>
      </c>
      <c r="C6" s="71">
        <f>'AF-PW, MMA-VL'!C9</f>
        <v>51</v>
      </c>
      <c r="D6" s="71">
        <f>'AF-NF, MMA-VU'!C9</f>
        <v>19</v>
      </c>
      <c r="E6" s="71">
        <f>'AM-PW, MA-VL'!C9</f>
        <v>36</v>
      </c>
      <c r="F6" s="71">
        <f>'AM-NF, MA-VU'!C11</f>
        <v>24</v>
      </c>
      <c r="G6" s="68">
        <f>5+3</f>
        <v>8</v>
      </c>
      <c r="H6" s="73">
        <f t="shared" si="0"/>
        <v>146</v>
      </c>
    </row>
    <row r="7" spans="1:8" x14ac:dyDescent="0.2">
      <c r="A7" s="70" t="s">
        <v>32</v>
      </c>
      <c r="B7" s="71">
        <v>0</v>
      </c>
      <c r="C7" s="71">
        <f>'AF-PW, MMA-VL'!C10</f>
        <v>18</v>
      </c>
      <c r="D7" s="71">
        <v>0</v>
      </c>
      <c r="E7" s="71">
        <f>'AM-PW, MA-VL'!C10</f>
        <v>12</v>
      </c>
      <c r="F7" s="56">
        <v>0</v>
      </c>
      <c r="G7" s="67">
        <f>1</f>
        <v>1</v>
      </c>
      <c r="H7" s="73">
        <f t="shared" si="0"/>
        <v>30</v>
      </c>
    </row>
    <row r="8" spans="1:8" x14ac:dyDescent="0.2">
      <c r="A8" s="70" t="s">
        <v>35</v>
      </c>
      <c r="B8" s="71">
        <f>'AA, AMA'!C10</f>
        <v>7</v>
      </c>
      <c r="C8" s="71">
        <f>'AF-PW, MMA-VL'!C11</f>
        <v>32</v>
      </c>
      <c r="D8" s="71">
        <v>0</v>
      </c>
      <c r="E8" s="71">
        <f>'AM-PW, MA-VL'!C11</f>
        <v>22</v>
      </c>
      <c r="F8" s="71">
        <v>0</v>
      </c>
      <c r="G8" s="68">
        <v>4</v>
      </c>
      <c r="H8" s="73">
        <f t="shared" si="0"/>
        <v>61</v>
      </c>
    </row>
    <row r="9" spans="1:8" x14ac:dyDescent="0.2">
      <c r="A9" s="70" t="s">
        <v>13</v>
      </c>
      <c r="B9" s="71">
        <f>'AA, AMA'!C11</f>
        <v>9</v>
      </c>
      <c r="C9" s="71">
        <f>'AF-PW, MMA-VL'!C12</f>
        <v>27</v>
      </c>
      <c r="D9" s="71">
        <f>'AF-NF, MMA-VU'!C10</f>
        <v>3</v>
      </c>
      <c r="E9" s="71">
        <f>'AM-PW, MA-VL'!C12</f>
        <v>11</v>
      </c>
      <c r="F9" s="71">
        <f>'AM-NF, MA-VU'!C9</f>
        <v>4</v>
      </c>
      <c r="G9" s="67">
        <v>1</v>
      </c>
      <c r="H9" s="73">
        <f t="shared" si="0"/>
        <v>54</v>
      </c>
    </row>
    <row r="10" spans="1:8" x14ac:dyDescent="0.2">
      <c r="A10" s="70" t="s">
        <v>14</v>
      </c>
      <c r="B10" s="71">
        <f>'AA, AMA'!C12</f>
        <v>4</v>
      </c>
      <c r="C10" s="71">
        <f>'AF-PW, MMA-VL'!C13</f>
        <v>13</v>
      </c>
      <c r="D10" s="56">
        <v>0</v>
      </c>
      <c r="E10" s="71">
        <f>'AM-PW, MA-VL'!C13</f>
        <v>34</v>
      </c>
      <c r="F10" s="56">
        <v>0</v>
      </c>
      <c r="G10" s="67">
        <v>2</v>
      </c>
      <c r="H10" s="73">
        <f t="shared" si="0"/>
        <v>51</v>
      </c>
    </row>
    <row r="11" spans="1:8" x14ac:dyDescent="0.2">
      <c r="A11" s="70" t="s">
        <v>15</v>
      </c>
      <c r="B11" s="71">
        <f>'AA, AMA'!C13</f>
        <v>9</v>
      </c>
      <c r="C11" s="71">
        <f>'AF-PW, MMA-VL'!C14</f>
        <v>47</v>
      </c>
      <c r="D11" s="71">
        <f>'AF-NF, MMA-VU'!C12</f>
        <v>5</v>
      </c>
      <c r="E11" s="71">
        <f>'AM-PW, MA-VL'!C14</f>
        <v>34</v>
      </c>
      <c r="F11" s="71">
        <f>'AM-NF, MA-VU'!C12</f>
        <v>10</v>
      </c>
      <c r="G11" s="68">
        <f>1+2</f>
        <v>3</v>
      </c>
      <c r="H11" s="73">
        <f t="shared" si="0"/>
        <v>105</v>
      </c>
    </row>
    <row r="12" spans="1:8" x14ac:dyDescent="0.2">
      <c r="A12" s="70" t="s">
        <v>16</v>
      </c>
      <c r="B12" s="71">
        <f>'AA, AMA'!C14</f>
        <v>4</v>
      </c>
      <c r="C12" s="71">
        <f>'AF-PW, MMA-VL'!C15</f>
        <v>30</v>
      </c>
      <c r="D12" s="71">
        <f>'AF-NF, MMA-VU'!C13</f>
        <v>1</v>
      </c>
      <c r="E12" s="71">
        <f>'AM-PW, MA-VL'!C15</f>
        <v>34</v>
      </c>
      <c r="F12" s="71">
        <f>'AM-NF, MA-VU'!C13</f>
        <v>4</v>
      </c>
      <c r="G12" s="68">
        <v>4</v>
      </c>
      <c r="H12" s="73">
        <f t="shared" si="0"/>
        <v>73</v>
      </c>
    </row>
    <row r="13" spans="1:8" x14ac:dyDescent="0.2">
      <c r="A13" s="70" t="s">
        <v>30</v>
      </c>
      <c r="B13" s="71">
        <f>'AA, AMA'!C15</f>
        <v>4</v>
      </c>
      <c r="C13" s="71">
        <f>'AF-PW, MMA-VL'!C16</f>
        <v>12</v>
      </c>
      <c r="D13" s="71">
        <f>'AF-NF, MMA-VU'!C14</f>
        <v>1</v>
      </c>
      <c r="E13" s="71">
        <f>'AM-PW, MA-VL'!C16</f>
        <v>5</v>
      </c>
      <c r="F13" s="56">
        <v>0</v>
      </c>
      <c r="G13" s="67">
        <v>1</v>
      </c>
      <c r="H13" s="73">
        <f t="shared" si="0"/>
        <v>22</v>
      </c>
    </row>
    <row r="14" spans="1:8" x14ac:dyDescent="0.2">
      <c r="A14" s="70" t="s">
        <v>17</v>
      </c>
      <c r="B14" s="71">
        <f>'AA, AMA'!C16</f>
        <v>6</v>
      </c>
      <c r="C14" s="71">
        <f>'AF-PW, MMA-VL'!C17</f>
        <v>32</v>
      </c>
      <c r="D14" s="56">
        <v>0</v>
      </c>
      <c r="E14" s="71">
        <f>'AM-PW, MA-VL'!C17</f>
        <v>17</v>
      </c>
      <c r="F14" s="56">
        <v>0</v>
      </c>
      <c r="G14" s="67">
        <v>1</v>
      </c>
      <c r="H14" s="73">
        <f t="shared" si="0"/>
        <v>55</v>
      </c>
    </row>
    <row r="15" spans="1:8" x14ac:dyDescent="0.2">
      <c r="A15" s="70" t="s">
        <v>55</v>
      </c>
      <c r="B15" s="71">
        <f>'AA, AMA'!C17</f>
        <v>5</v>
      </c>
      <c r="C15" s="71">
        <f>'AF-PW, MMA-VL'!C18</f>
        <v>21</v>
      </c>
      <c r="D15" s="56">
        <v>0</v>
      </c>
      <c r="E15" s="71">
        <f>'AM-PW, MA-VL'!C18</f>
        <v>7</v>
      </c>
      <c r="F15" s="56">
        <v>0</v>
      </c>
      <c r="G15" s="67">
        <v>1</v>
      </c>
      <c r="H15" s="73">
        <f t="shared" si="0"/>
        <v>33</v>
      </c>
    </row>
    <row r="16" spans="1:8" x14ac:dyDescent="0.2">
      <c r="A16" s="70" t="s">
        <v>18</v>
      </c>
      <c r="B16" s="71">
        <f>'AA, AMA'!C18</f>
        <v>5</v>
      </c>
      <c r="C16" s="71">
        <f>'AF-PW, MMA-VL'!C19</f>
        <v>12</v>
      </c>
      <c r="D16" s="71">
        <f>'AF-NF, MMA-VU'!C15</f>
        <v>3</v>
      </c>
      <c r="E16" s="71">
        <f>'AM-PW, MA-VL'!C19</f>
        <v>8</v>
      </c>
      <c r="F16" s="71">
        <f>'AM-NF, MA-VU'!C14</f>
        <v>3</v>
      </c>
      <c r="G16" s="68">
        <v>2</v>
      </c>
      <c r="H16" s="73">
        <f t="shared" si="0"/>
        <v>31</v>
      </c>
    </row>
    <row r="17" spans="1:8" x14ac:dyDescent="0.2">
      <c r="A17" s="70" t="s">
        <v>19</v>
      </c>
      <c r="B17" s="71">
        <f>'AA, AMA'!C19</f>
        <v>16</v>
      </c>
      <c r="C17" s="71">
        <f>'AF-PW, MMA-VL'!C20</f>
        <v>74</v>
      </c>
      <c r="D17" s="71">
        <f>'AF-NF, MMA-VU'!C16</f>
        <v>18</v>
      </c>
      <c r="E17" s="71">
        <f>'AM-PW, MA-VL'!C20</f>
        <v>49</v>
      </c>
      <c r="F17" s="71">
        <f>'AM-NF, MA-VU'!C15</f>
        <v>20</v>
      </c>
      <c r="G17" s="68">
        <f>2+4</f>
        <v>6</v>
      </c>
      <c r="H17" s="73">
        <f t="shared" si="0"/>
        <v>177</v>
      </c>
    </row>
    <row r="18" spans="1:8" x14ac:dyDescent="0.2">
      <c r="A18" s="70" t="s">
        <v>34</v>
      </c>
      <c r="B18" s="71">
        <f>'AA, AMA'!C20</f>
        <v>6</v>
      </c>
      <c r="C18" s="71">
        <f>'AF-PW, MMA-VL'!C21</f>
        <v>12</v>
      </c>
      <c r="D18" s="56">
        <v>0</v>
      </c>
      <c r="E18" s="71">
        <f>'AM-PW, MA-VL'!C21</f>
        <v>11</v>
      </c>
      <c r="F18" s="56">
        <v>0</v>
      </c>
      <c r="G18" s="67">
        <v>3</v>
      </c>
      <c r="H18" s="73">
        <f t="shared" si="0"/>
        <v>29</v>
      </c>
    </row>
    <row r="19" spans="1:8" x14ac:dyDescent="0.2">
      <c r="A19" s="70" t="s">
        <v>20</v>
      </c>
      <c r="B19" s="71">
        <f>'AA, AMA'!C21</f>
        <v>11</v>
      </c>
      <c r="C19" s="71">
        <f>'AF-PW, MMA-VL'!C22</f>
        <v>23</v>
      </c>
      <c r="D19" s="56">
        <v>0</v>
      </c>
      <c r="E19" s="71">
        <f>'AM-PW, MA-VL'!C22</f>
        <v>30</v>
      </c>
      <c r="F19" s="56">
        <v>0</v>
      </c>
      <c r="G19" s="67">
        <f>1+1+3</f>
        <v>5</v>
      </c>
      <c r="H19" s="73">
        <f t="shared" si="0"/>
        <v>64</v>
      </c>
    </row>
    <row r="20" spans="1:8" x14ac:dyDescent="0.2">
      <c r="A20" s="70" t="s">
        <v>33</v>
      </c>
      <c r="B20" s="71">
        <f>'AA, AMA'!C22</f>
        <v>6</v>
      </c>
      <c r="C20" s="71">
        <f>'AF-PW, MMA-VL'!C23</f>
        <v>17</v>
      </c>
      <c r="D20" s="71">
        <f>'AF-NF, MMA-VU'!C17</f>
        <v>3</v>
      </c>
      <c r="E20" s="71">
        <f>'AM-PW, MA-VL'!C23</f>
        <v>13</v>
      </c>
      <c r="F20" s="71">
        <f>'AM-NF, MA-VU'!C16</f>
        <v>3</v>
      </c>
      <c r="G20" s="68">
        <v>2</v>
      </c>
      <c r="H20" s="73">
        <f t="shared" si="0"/>
        <v>42</v>
      </c>
    </row>
    <row r="21" spans="1:8" x14ac:dyDescent="0.2">
      <c r="A21" s="70" t="s">
        <v>21</v>
      </c>
      <c r="B21" s="71">
        <f>'AA, AMA'!C23</f>
        <v>18</v>
      </c>
      <c r="C21" s="71">
        <f>'AF-PW, MMA-VL'!C24</f>
        <v>28</v>
      </c>
      <c r="D21" s="71">
        <v>0</v>
      </c>
      <c r="E21" s="71">
        <f>'AM-PW, MA-VL'!C24</f>
        <v>28</v>
      </c>
      <c r="F21" s="56">
        <v>0</v>
      </c>
      <c r="G21" s="67">
        <v>6</v>
      </c>
      <c r="H21" s="73">
        <f t="shared" si="0"/>
        <v>74</v>
      </c>
    </row>
    <row r="22" spans="1:8" x14ac:dyDescent="0.2">
      <c r="A22" s="70" t="s">
        <v>22</v>
      </c>
      <c r="B22" s="71">
        <f>'AA, AMA'!C24</f>
        <v>17</v>
      </c>
      <c r="C22" s="71">
        <f>'AF-PW, MMA-VL'!C25</f>
        <v>37</v>
      </c>
      <c r="D22" s="71">
        <f>'AF-NF, MMA-VU'!C18</f>
        <v>2</v>
      </c>
      <c r="E22" s="71">
        <f>'AM-PW, MA-VL'!C25</f>
        <v>14</v>
      </c>
      <c r="F22" s="71">
        <f>'AM-NF, MA-VU'!C17</f>
        <v>4</v>
      </c>
      <c r="G22" s="68">
        <v>0</v>
      </c>
      <c r="H22" s="73">
        <f t="shared" si="0"/>
        <v>74</v>
      </c>
    </row>
    <row r="23" spans="1:8" x14ac:dyDescent="0.2">
      <c r="A23" s="70" t="s">
        <v>36</v>
      </c>
      <c r="B23" s="71">
        <v>0</v>
      </c>
      <c r="C23" s="71">
        <f>'AF-PW, MMA-VL'!C26</f>
        <v>4</v>
      </c>
      <c r="D23" s="56">
        <v>0</v>
      </c>
      <c r="E23" s="71">
        <f>'AM-PW, MA-VL'!C26</f>
        <v>7</v>
      </c>
      <c r="F23" s="56">
        <v>0</v>
      </c>
      <c r="G23" s="67">
        <v>1</v>
      </c>
      <c r="H23" s="73">
        <f t="shared" si="0"/>
        <v>11</v>
      </c>
    </row>
    <row r="24" spans="1:8" x14ac:dyDescent="0.2">
      <c r="A24" s="70" t="s">
        <v>23</v>
      </c>
      <c r="B24" s="71">
        <f>'AA, AMA'!C25</f>
        <v>31</v>
      </c>
      <c r="C24" s="71">
        <f>'AF-PW, MMA-VL'!C27</f>
        <v>84</v>
      </c>
      <c r="D24" s="71">
        <f>'AF-NF, MMA-VU'!C19</f>
        <v>10</v>
      </c>
      <c r="E24" s="71">
        <f>'AM-PW, MA-VL'!C27</f>
        <v>44</v>
      </c>
      <c r="F24" s="71">
        <f>'AM-NF, MA-VU'!C18</f>
        <v>6</v>
      </c>
      <c r="G24" s="68">
        <v>9</v>
      </c>
      <c r="H24" s="73">
        <f t="shared" si="0"/>
        <v>175</v>
      </c>
    </row>
    <row r="25" spans="1:8" x14ac:dyDescent="0.2">
      <c r="A25" s="70" t="s">
        <v>24</v>
      </c>
      <c r="B25" s="71">
        <f>'AA, AMA'!C26</f>
        <v>14</v>
      </c>
      <c r="C25" s="71">
        <f>'AF-PW, MMA-VL'!C28</f>
        <v>47</v>
      </c>
      <c r="D25" s="71">
        <f>'AF-NF, MMA-VU'!C20</f>
        <v>6</v>
      </c>
      <c r="E25" s="71">
        <f>'AM-PW, MA-VL'!C28</f>
        <v>24</v>
      </c>
      <c r="F25" s="71">
        <f>'AM-NF, MA-VU'!C19</f>
        <v>5</v>
      </c>
      <c r="G25" s="68">
        <v>0</v>
      </c>
      <c r="H25" s="73">
        <f t="shared" si="0"/>
        <v>96</v>
      </c>
    </row>
    <row r="26" spans="1:8" x14ac:dyDescent="0.2">
      <c r="A26" s="70" t="s">
        <v>25</v>
      </c>
      <c r="B26" s="71">
        <f>'AA, AMA'!C27</f>
        <v>6</v>
      </c>
      <c r="C26" s="71">
        <f>'AF-PW, MMA-VL'!C29</f>
        <v>15</v>
      </c>
      <c r="D26" s="56">
        <v>0</v>
      </c>
      <c r="E26" s="71">
        <f>'AM-PW, MA-VL'!C29</f>
        <v>8</v>
      </c>
      <c r="F26" s="56">
        <v>0</v>
      </c>
      <c r="G26" s="67">
        <v>0</v>
      </c>
      <c r="H26" s="73">
        <f t="shared" si="0"/>
        <v>29</v>
      </c>
    </row>
    <row r="27" spans="1:8" x14ac:dyDescent="0.2">
      <c r="A27" s="70" t="s">
        <v>26</v>
      </c>
      <c r="B27" s="71">
        <f>'AA, AMA'!C28</f>
        <v>53</v>
      </c>
      <c r="C27" s="71">
        <f>'AF-PW, MMA-VL'!C30</f>
        <v>109</v>
      </c>
      <c r="D27" s="71">
        <f>'AF-NF, MMA-VU'!C21</f>
        <v>15</v>
      </c>
      <c r="E27" s="71">
        <f>'AM-PW, MA-VL'!C30</f>
        <v>72</v>
      </c>
      <c r="F27" s="71">
        <f>'AM-NF, MA-VU'!C20</f>
        <v>24</v>
      </c>
      <c r="G27" s="68">
        <v>12</v>
      </c>
      <c r="H27" s="73">
        <f t="shared" si="0"/>
        <v>273</v>
      </c>
    </row>
    <row r="28" spans="1:8" x14ac:dyDescent="0.2">
      <c r="A28" s="70" t="s">
        <v>27</v>
      </c>
      <c r="B28" s="71">
        <f>'AA, AMA'!C29</f>
        <v>23</v>
      </c>
      <c r="C28" s="71">
        <f>'AF-PW, MMA-VL'!C31</f>
        <v>74</v>
      </c>
      <c r="D28" s="71">
        <f>'AF-NF, MMA-VU'!C22</f>
        <v>14</v>
      </c>
      <c r="E28" s="71">
        <f>'AM-PW, MA-VL'!C31</f>
        <v>42</v>
      </c>
      <c r="F28" s="71">
        <f>'AM-NF, MA-VU'!C21</f>
        <v>16</v>
      </c>
      <c r="G28" s="68">
        <v>1</v>
      </c>
      <c r="H28" s="73">
        <f t="shared" si="0"/>
        <v>169</v>
      </c>
    </row>
    <row r="29" spans="1:8" x14ac:dyDescent="0.2">
      <c r="A29" s="7" t="s">
        <v>28</v>
      </c>
      <c r="B29" s="72">
        <f t="shared" ref="B29:G29" si="1">SUM(B5:B28)</f>
        <v>305</v>
      </c>
      <c r="C29" s="72">
        <f t="shared" si="1"/>
        <v>908</v>
      </c>
      <c r="D29" s="72">
        <f t="shared" si="1"/>
        <v>120</v>
      </c>
      <c r="E29" s="72">
        <f t="shared" si="1"/>
        <v>599</v>
      </c>
      <c r="F29" s="72">
        <f t="shared" si="1"/>
        <v>139</v>
      </c>
      <c r="G29" s="72">
        <f t="shared" si="1"/>
        <v>85</v>
      </c>
      <c r="H29" s="72">
        <f>SUM(H5:H28)</f>
        <v>2071</v>
      </c>
    </row>
    <row r="31" spans="1:8" x14ac:dyDescent="0.2">
      <c r="A31" s="1" t="s">
        <v>76</v>
      </c>
      <c r="B31" s="75">
        <f>SUM(B11,B12,B15,B16, B24,B25)</f>
        <v>68</v>
      </c>
      <c r="C31" s="75">
        <f t="shared" ref="C31:G31" si="2">SUM(C11,C12,C15,C16, C24,C25)</f>
        <v>241</v>
      </c>
      <c r="D31" s="75">
        <f t="shared" si="2"/>
        <v>25</v>
      </c>
      <c r="E31" s="75">
        <f t="shared" si="2"/>
        <v>151</v>
      </c>
      <c r="F31" s="75">
        <f t="shared" si="2"/>
        <v>28</v>
      </c>
      <c r="G31" s="75">
        <f>SUM(G11,G12,G15,G16, G24,G25)</f>
        <v>19</v>
      </c>
      <c r="H31" s="75">
        <f>SUM(H11,H12,H15,H16, H24,H25)</f>
        <v>513</v>
      </c>
    </row>
  </sheetData>
  <sheetProtection algorithmName="SHA-512" hashValue="HBNtyywYMCWBdEdX4VnLzjG+/Sfvols46WeKosRieUKBgEN7BGAhngmngWK8Xdh1tIBSmvOeSaTKGPou2sN4XA==" saltValue="++AtGqUyuPa5D3UJpopgUg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1"/>
  <sheetViews>
    <sheetView zoomScale="130" zoomScaleNormal="130" workbookViewId="0">
      <selection activeCell="L19" sqref="L19"/>
    </sheetView>
  </sheetViews>
  <sheetFormatPr baseColWidth="10" defaultColWidth="11.42578125" defaultRowHeight="12.75" x14ac:dyDescent="0.2"/>
  <cols>
    <col min="1" max="1" width="15.42578125" customWidth="1"/>
    <col min="2" max="3" width="9" customWidth="1"/>
    <col min="4" max="4" width="9.140625" style="57" customWidth="1"/>
    <col min="5" max="5" width="9.7109375" customWidth="1"/>
    <col min="6" max="6" width="9.85546875" customWidth="1"/>
  </cols>
  <sheetData>
    <row r="1" spans="1:7" ht="18" x14ac:dyDescent="0.25">
      <c r="A1" s="55" t="s">
        <v>117</v>
      </c>
    </row>
    <row r="2" spans="1:7" ht="18" x14ac:dyDescent="0.25">
      <c r="A2" s="55" t="s">
        <v>118</v>
      </c>
    </row>
    <row r="4" spans="1:7" ht="39" customHeight="1" x14ac:dyDescent="0.2">
      <c r="A4" s="53" t="s">
        <v>64</v>
      </c>
      <c r="B4" s="56" t="s">
        <v>65</v>
      </c>
      <c r="C4" s="69" t="s">
        <v>66</v>
      </c>
      <c r="D4" s="69" t="s">
        <v>67</v>
      </c>
      <c r="E4" s="69" t="s">
        <v>68</v>
      </c>
      <c r="F4" s="69" t="s">
        <v>69</v>
      </c>
      <c r="G4" s="56" t="s">
        <v>28</v>
      </c>
    </row>
    <row r="5" spans="1:7" x14ac:dyDescent="0.2">
      <c r="A5" s="70" t="s">
        <v>11</v>
      </c>
      <c r="B5" s="71">
        <f>'AA, AMA'!B8</f>
        <v>39</v>
      </c>
      <c r="C5" s="71">
        <f>'AF-PW, MMA-VL'!B8</f>
        <v>100</v>
      </c>
      <c r="D5" s="71">
        <f>'AF-NF, MMA-VU'!B8</f>
        <v>22</v>
      </c>
      <c r="E5" s="71">
        <f>'AM-PW, MA-VL'!B8</f>
        <v>40</v>
      </c>
      <c r="F5" s="71">
        <f>'AM-NF, MA-VU'!B8</f>
        <v>17</v>
      </c>
      <c r="G5" s="73">
        <f t="shared" ref="G5:G28" si="0">SUM(B5:F5)</f>
        <v>218</v>
      </c>
    </row>
    <row r="6" spans="1:7" x14ac:dyDescent="0.2">
      <c r="A6" s="70" t="s">
        <v>54</v>
      </c>
      <c r="B6" s="71">
        <f>'AA, AMA'!B9</f>
        <v>17</v>
      </c>
      <c r="C6" s="71">
        <f>'AF-PW, MMA-VL'!B9</f>
        <v>57</v>
      </c>
      <c r="D6" s="71">
        <f>'AF-NF, MMA-VU'!B9</f>
        <v>19</v>
      </c>
      <c r="E6" s="71">
        <f>'AM-PW, MA-VL'!B9</f>
        <v>37</v>
      </c>
      <c r="F6" s="71">
        <f>'AM-NF, MA-VU'!B11</f>
        <v>25</v>
      </c>
      <c r="G6" s="73">
        <f t="shared" si="0"/>
        <v>155</v>
      </c>
    </row>
    <row r="7" spans="1:7" x14ac:dyDescent="0.2">
      <c r="A7" s="70" t="s">
        <v>32</v>
      </c>
      <c r="B7" s="71">
        <v>0</v>
      </c>
      <c r="C7" s="71">
        <f>'AF-PW, MMA-VL'!B10</f>
        <v>23</v>
      </c>
      <c r="D7" s="56">
        <v>0</v>
      </c>
      <c r="E7" s="71">
        <f>'AM-PW, MA-VL'!B10</f>
        <v>14</v>
      </c>
      <c r="F7" s="56">
        <v>0</v>
      </c>
      <c r="G7" s="73">
        <f t="shared" si="0"/>
        <v>37</v>
      </c>
    </row>
    <row r="8" spans="1:7" x14ac:dyDescent="0.2">
      <c r="A8" s="70" t="s">
        <v>35</v>
      </c>
      <c r="B8" s="71">
        <f>'AA, AMA'!B10</f>
        <v>7</v>
      </c>
      <c r="C8" s="71">
        <f>'AF-PW, MMA-VL'!B11</f>
        <v>32</v>
      </c>
      <c r="D8" s="71">
        <v>0</v>
      </c>
      <c r="E8" s="71">
        <f>'AM-PW, MA-VL'!B11</f>
        <v>22</v>
      </c>
      <c r="F8" s="71">
        <v>0</v>
      </c>
      <c r="G8" s="73">
        <f t="shared" si="0"/>
        <v>61</v>
      </c>
    </row>
    <row r="9" spans="1:7" x14ac:dyDescent="0.2">
      <c r="A9" s="70" t="s">
        <v>13</v>
      </c>
      <c r="B9" s="71">
        <f>'AA, AMA'!B11</f>
        <v>10</v>
      </c>
      <c r="C9" s="71">
        <f>'AF-PW, MMA-VL'!B12</f>
        <v>32</v>
      </c>
      <c r="D9" s="71">
        <f>'AF-NF, MMA-VU'!B10</f>
        <v>5</v>
      </c>
      <c r="E9" s="71">
        <f>'AM-PW, MA-VL'!B12</f>
        <v>11</v>
      </c>
      <c r="F9" s="71">
        <f>'AM-NF, MA-VU'!B9</f>
        <v>5</v>
      </c>
      <c r="G9" s="73">
        <f t="shared" si="0"/>
        <v>63</v>
      </c>
    </row>
    <row r="10" spans="1:7" x14ac:dyDescent="0.2">
      <c r="A10" s="70" t="s">
        <v>14</v>
      </c>
      <c r="B10" s="71">
        <f>'AA, AMA'!B12</f>
        <v>5</v>
      </c>
      <c r="C10" s="71">
        <f>'AF-PW, MMA-VL'!B13</f>
        <v>13</v>
      </c>
      <c r="D10" s="56">
        <v>0</v>
      </c>
      <c r="E10" s="71">
        <f>'AM-PW, MA-VL'!B13</f>
        <v>38</v>
      </c>
      <c r="F10" s="56">
        <v>0</v>
      </c>
      <c r="G10" s="73">
        <f t="shared" si="0"/>
        <v>56</v>
      </c>
    </row>
    <row r="11" spans="1:7" x14ac:dyDescent="0.2">
      <c r="A11" s="70" t="s">
        <v>15</v>
      </c>
      <c r="B11" s="71">
        <f>'AA, AMA'!B13</f>
        <v>9</v>
      </c>
      <c r="C11" s="71">
        <f>'AF-PW, MMA-VL'!B14</f>
        <v>49</v>
      </c>
      <c r="D11" s="71">
        <f>'AF-NF, MMA-VU'!B12</f>
        <v>5</v>
      </c>
      <c r="E11" s="71">
        <f>'AM-PW, MA-VL'!B14</f>
        <v>38</v>
      </c>
      <c r="F11" s="71">
        <f>'AM-NF, MA-VU'!B12</f>
        <v>11</v>
      </c>
      <c r="G11" s="73">
        <f t="shared" si="0"/>
        <v>112</v>
      </c>
    </row>
    <row r="12" spans="1:7" x14ac:dyDescent="0.2">
      <c r="A12" s="70" t="s">
        <v>16</v>
      </c>
      <c r="B12" s="71">
        <f>'AA, AMA'!B14</f>
        <v>4</v>
      </c>
      <c r="C12" s="71">
        <f>'AF-PW, MMA-VL'!B15</f>
        <v>36</v>
      </c>
      <c r="D12" s="71">
        <f>'AF-NF, MMA-VU'!B13</f>
        <v>1</v>
      </c>
      <c r="E12" s="71">
        <f>'AM-PW, MA-VL'!B15</f>
        <v>38</v>
      </c>
      <c r="F12" s="71">
        <f>'AM-NF, MA-VU'!B13</f>
        <v>4</v>
      </c>
      <c r="G12" s="73">
        <f t="shared" si="0"/>
        <v>83</v>
      </c>
    </row>
    <row r="13" spans="1:7" x14ac:dyDescent="0.2">
      <c r="A13" s="70" t="s">
        <v>30</v>
      </c>
      <c r="B13" s="71">
        <f>'AA, AMA'!B15</f>
        <v>5</v>
      </c>
      <c r="C13" s="71">
        <f>'AF-PW, MMA-VL'!B16</f>
        <v>16</v>
      </c>
      <c r="D13" s="71">
        <f>'AF-NF, MMA-VU'!B14</f>
        <v>2</v>
      </c>
      <c r="E13" s="71">
        <f>'AM-PW, MA-VL'!B16</f>
        <v>5</v>
      </c>
      <c r="F13" s="56">
        <v>0</v>
      </c>
      <c r="G13" s="73">
        <f t="shared" si="0"/>
        <v>28</v>
      </c>
    </row>
    <row r="14" spans="1:7" x14ac:dyDescent="0.2">
      <c r="A14" s="70" t="s">
        <v>17</v>
      </c>
      <c r="B14" s="71">
        <f>'AA, AMA'!B16</f>
        <v>6</v>
      </c>
      <c r="C14" s="71">
        <f>'AF-PW, MMA-VL'!B17</f>
        <v>33</v>
      </c>
      <c r="D14" s="56">
        <v>0</v>
      </c>
      <c r="E14" s="71">
        <f>'AM-PW, MA-VL'!B17</f>
        <v>18</v>
      </c>
      <c r="F14" s="56">
        <v>0</v>
      </c>
      <c r="G14" s="73">
        <f t="shared" si="0"/>
        <v>57</v>
      </c>
    </row>
    <row r="15" spans="1:7" x14ac:dyDescent="0.2">
      <c r="A15" s="70" t="s">
        <v>55</v>
      </c>
      <c r="B15" s="71">
        <f>'AA, AMA'!B17</f>
        <v>5</v>
      </c>
      <c r="C15" s="71">
        <f>'AF-PW, MMA-VL'!B18</f>
        <v>22</v>
      </c>
      <c r="D15" s="56">
        <v>0</v>
      </c>
      <c r="E15" s="71">
        <f>'AM-PW, MA-VL'!B18</f>
        <v>8</v>
      </c>
      <c r="F15" s="56">
        <v>0</v>
      </c>
      <c r="G15" s="73">
        <f t="shared" si="0"/>
        <v>35</v>
      </c>
    </row>
    <row r="16" spans="1:7" x14ac:dyDescent="0.2">
      <c r="A16" s="70" t="s">
        <v>18</v>
      </c>
      <c r="B16" s="71">
        <f>'AA, AMA'!B18</f>
        <v>5</v>
      </c>
      <c r="C16" s="71">
        <f>'AF-PW, MMA-VL'!B19</f>
        <v>16</v>
      </c>
      <c r="D16" s="71">
        <f>'AF-NF, MMA-VU'!B15</f>
        <v>3</v>
      </c>
      <c r="E16" s="71">
        <f>'AM-PW, MA-VL'!B19</f>
        <v>10</v>
      </c>
      <c r="F16" s="71">
        <f>'AM-NF, MA-VU'!B14</f>
        <v>3</v>
      </c>
      <c r="G16" s="73">
        <f t="shared" si="0"/>
        <v>37</v>
      </c>
    </row>
    <row r="17" spans="1:7" x14ac:dyDescent="0.2">
      <c r="A17" s="70" t="s">
        <v>19</v>
      </c>
      <c r="B17" s="71">
        <f>'AA, AMA'!B19</f>
        <v>18</v>
      </c>
      <c r="C17" s="71">
        <f>'AF-PW, MMA-VL'!B20</f>
        <v>91</v>
      </c>
      <c r="D17" s="71">
        <f>'AF-NF, MMA-VU'!B16</f>
        <v>19</v>
      </c>
      <c r="E17" s="71">
        <f>'AM-PW, MA-VL'!B20</f>
        <v>56</v>
      </c>
      <c r="F17" s="71">
        <f>'AM-NF, MA-VU'!B15</f>
        <v>21</v>
      </c>
      <c r="G17" s="73">
        <f t="shared" si="0"/>
        <v>205</v>
      </c>
    </row>
    <row r="18" spans="1:7" x14ac:dyDescent="0.2">
      <c r="A18" s="70" t="s">
        <v>34</v>
      </c>
      <c r="B18" s="71">
        <f>'AA, AMA'!B20</f>
        <v>6</v>
      </c>
      <c r="C18" s="71">
        <f>'AF-PW, MMA-VL'!B21</f>
        <v>13</v>
      </c>
      <c r="D18" s="56">
        <v>0</v>
      </c>
      <c r="E18" s="71">
        <f>'AM-PW, MA-VL'!B21</f>
        <v>12</v>
      </c>
      <c r="F18" s="56">
        <v>0</v>
      </c>
      <c r="G18" s="73">
        <f t="shared" si="0"/>
        <v>31</v>
      </c>
    </row>
    <row r="19" spans="1:7" x14ac:dyDescent="0.2">
      <c r="A19" s="70" t="s">
        <v>20</v>
      </c>
      <c r="B19" s="71">
        <f>'AA, AMA'!B21</f>
        <v>12</v>
      </c>
      <c r="C19" s="71">
        <f>'AF-PW, MMA-VL'!B22</f>
        <v>28</v>
      </c>
      <c r="D19" s="56">
        <v>0</v>
      </c>
      <c r="E19" s="71">
        <f>'AM-PW, MA-VL'!B22</f>
        <v>31</v>
      </c>
      <c r="F19" s="56">
        <v>0</v>
      </c>
      <c r="G19" s="73">
        <f t="shared" si="0"/>
        <v>71</v>
      </c>
    </row>
    <row r="20" spans="1:7" x14ac:dyDescent="0.2">
      <c r="A20" s="70" t="s">
        <v>33</v>
      </c>
      <c r="B20" s="71">
        <f>'AA, AMA'!B22</f>
        <v>8</v>
      </c>
      <c r="C20" s="71">
        <f>'AF-PW, MMA-VL'!B23</f>
        <v>18</v>
      </c>
      <c r="D20" s="71">
        <f>'AF-NF, MMA-VU'!B17</f>
        <v>3</v>
      </c>
      <c r="E20" s="71">
        <f>'AM-PW, MA-VL'!B23</f>
        <v>14</v>
      </c>
      <c r="F20" s="71">
        <f>'AM-NF, MA-VU'!B16</f>
        <v>3</v>
      </c>
      <c r="G20" s="73">
        <f t="shared" si="0"/>
        <v>46</v>
      </c>
    </row>
    <row r="21" spans="1:7" x14ac:dyDescent="0.2">
      <c r="A21" s="70" t="s">
        <v>21</v>
      </c>
      <c r="B21" s="71">
        <f>'AA, AMA'!B23</f>
        <v>18</v>
      </c>
      <c r="C21" s="71">
        <f>'AF-PW, MMA-VL'!B24</f>
        <v>31</v>
      </c>
      <c r="D21" s="71">
        <v>0</v>
      </c>
      <c r="E21" s="71">
        <f>'AM-PW, MA-VL'!B24</f>
        <v>30</v>
      </c>
      <c r="F21" s="56">
        <v>0</v>
      </c>
      <c r="G21" s="73">
        <f t="shared" si="0"/>
        <v>79</v>
      </c>
    </row>
    <row r="22" spans="1:7" x14ac:dyDescent="0.2">
      <c r="A22" s="70" t="s">
        <v>22</v>
      </c>
      <c r="B22" s="71">
        <f>'AA, AMA'!B24</f>
        <v>17</v>
      </c>
      <c r="C22" s="71">
        <f>'AF-PW, MMA-VL'!B25</f>
        <v>45</v>
      </c>
      <c r="D22" s="71">
        <f>'AF-NF, MMA-VU'!B18</f>
        <v>3</v>
      </c>
      <c r="E22" s="71">
        <f>'AM-PW, MA-VL'!B25</f>
        <v>21</v>
      </c>
      <c r="F22" s="71">
        <f>'AM-NF, MA-VU'!B17</f>
        <v>4</v>
      </c>
      <c r="G22" s="73">
        <f t="shared" si="0"/>
        <v>90</v>
      </c>
    </row>
    <row r="23" spans="1:7" x14ac:dyDescent="0.2">
      <c r="A23" s="70" t="s">
        <v>36</v>
      </c>
      <c r="B23" s="71">
        <v>0</v>
      </c>
      <c r="C23" s="71">
        <f>'AF-PW, MMA-VL'!B26</f>
        <v>4</v>
      </c>
      <c r="D23" s="56">
        <v>0</v>
      </c>
      <c r="E23" s="71">
        <f>'AM-PW, MA-VL'!B26</f>
        <v>7</v>
      </c>
      <c r="F23" s="56">
        <v>0</v>
      </c>
      <c r="G23" s="73">
        <f t="shared" si="0"/>
        <v>11</v>
      </c>
    </row>
    <row r="24" spans="1:7" x14ac:dyDescent="0.2">
      <c r="A24" s="70" t="s">
        <v>23</v>
      </c>
      <c r="B24" s="71">
        <f>'AA, AMA'!B25</f>
        <v>38</v>
      </c>
      <c r="C24" s="71">
        <f>'AF-PW, MMA-VL'!B27</f>
        <v>99</v>
      </c>
      <c r="D24" s="71">
        <f>'AF-NF, MMA-VU'!B19</f>
        <v>11</v>
      </c>
      <c r="E24" s="71">
        <f>'AM-PW, MA-VL'!B27</f>
        <v>53</v>
      </c>
      <c r="F24" s="71">
        <f>'AM-NF, MA-VU'!B18</f>
        <v>8</v>
      </c>
      <c r="G24" s="73">
        <f t="shared" si="0"/>
        <v>209</v>
      </c>
    </row>
    <row r="25" spans="1:7" x14ac:dyDescent="0.2">
      <c r="A25" s="70" t="s">
        <v>24</v>
      </c>
      <c r="B25" s="71">
        <f>'AA, AMA'!B26</f>
        <v>14</v>
      </c>
      <c r="C25" s="71">
        <f>'AF-PW, MMA-VL'!B28</f>
        <v>51</v>
      </c>
      <c r="D25" s="71">
        <f>'AF-NF, MMA-VU'!B20</f>
        <v>6</v>
      </c>
      <c r="E25" s="71">
        <f>'AM-PW, MA-VL'!B28</f>
        <v>24</v>
      </c>
      <c r="F25" s="71">
        <f>'AM-NF, MA-VU'!B19</f>
        <v>5</v>
      </c>
      <c r="G25" s="73">
        <f t="shared" si="0"/>
        <v>100</v>
      </c>
    </row>
    <row r="26" spans="1:7" x14ac:dyDescent="0.2">
      <c r="A26" s="70" t="s">
        <v>25</v>
      </c>
      <c r="B26" s="71">
        <f>'AA, AMA'!B27</f>
        <v>6</v>
      </c>
      <c r="C26" s="71">
        <f>'AF-PW, MMA-VL'!B29</f>
        <v>17</v>
      </c>
      <c r="D26" s="56">
        <v>0</v>
      </c>
      <c r="E26" s="71">
        <f>'AM-PW, MA-VL'!B29</f>
        <v>9</v>
      </c>
      <c r="F26" s="56">
        <v>0</v>
      </c>
      <c r="G26" s="73">
        <f t="shared" si="0"/>
        <v>32</v>
      </c>
    </row>
    <row r="27" spans="1:7" x14ac:dyDescent="0.2">
      <c r="A27" s="70" t="s">
        <v>26</v>
      </c>
      <c r="B27" s="71">
        <f>'AA, AMA'!B28</f>
        <v>62</v>
      </c>
      <c r="C27" s="71">
        <f>'AF-PW, MMA-VL'!B30</f>
        <v>170</v>
      </c>
      <c r="D27" s="71">
        <f>'AF-NF, MMA-VU'!B21</f>
        <v>21</v>
      </c>
      <c r="E27" s="71">
        <f>'AM-PW, MA-VL'!B30</f>
        <v>91</v>
      </c>
      <c r="F27" s="71">
        <f>'AM-NF, MA-VU'!B20</f>
        <v>27</v>
      </c>
      <c r="G27" s="73">
        <f t="shared" si="0"/>
        <v>371</v>
      </c>
    </row>
    <row r="28" spans="1:7" x14ac:dyDescent="0.2">
      <c r="A28" s="70" t="s">
        <v>27</v>
      </c>
      <c r="B28" s="71">
        <f>'AA, AMA'!B29</f>
        <v>23</v>
      </c>
      <c r="C28" s="71">
        <f>'AF-PW, MMA-VL'!B31</f>
        <v>85</v>
      </c>
      <c r="D28" s="71">
        <f>'AF-NF, MMA-VU'!B22</f>
        <v>20</v>
      </c>
      <c r="E28" s="71">
        <f>'AM-PW, MA-VL'!B31</f>
        <v>44</v>
      </c>
      <c r="F28" s="71">
        <f>'AM-NF, MA-VU'!B21</f>
        <v>17</v>
      </c>
      <c r="G28" s="73">
        <f t="shared" si="0"/>
        <v>189</v>
      </c>
    </row>
    <row r="29" spans="1:7" x14ac:dyDescent="0.2">
      <c r="A29" s="7" t="s">
        <v>28</v>
      </c>
      <c r="B29" s="72">
        <f t="shared" ref="B29:G29" si="1">SUM(B5:B28)</f>
        <v>334</v>
      </c>
      <c r="C29" s="72">
        <f t="shared" si="1"/>
        <v>1081</v>
      </c>
      <c r="D29" s="72">
        <f t="shared" si="1"/>
        <v>140</v>
      </c>
      <c r="E29" s="72">
        <f t="shared" si="1"/>
        <v>671</v>
      </c>
      <c r="F29" s="72">
        <f t="shared" si="1"/>
        <v>150</v>
      </c>
      <c r="G29" s="72">
        <f t="shared" si="1"/>
        <v>2376</v>
      </c>
    </row>
    <row r="31" spans="1:7" x14ac:dyDescent="0.2">
      <c r="A31" s="1" t="s">
        <v>76</v>
      </c>
      <c r="B31" s="72">
        <f>SUM(B11,B12,B15,B16, B24,B25)</f>
        <v>75</v>
      </c>
      <c r="C31" s="72">
        <f>SUM(C11,C12,C15,C16, C24,C25)</f>
        <v>273</v>
      </c>
      <c r="D31" s="72">
        <f>SUM(D11,D12,D15,D16, D24,D25)</f>
        <v>26</v>
      </c>
      <c r="E31" s="72">
        <f>SUM(E11,E12,E15,E16, E24,E25)</f>
        <v>171</v>
      </c>
      <c r="F31" s="72">
        <f>SUM(F11,F12,F15,F16, F24,F25)</f>
        <v>31</v>
      </c>
      <c r="G31" s="72">
        <f>SUM(B31:F31)</f>
        <v>576</v>
      </c>
    </row>
  </sheetData>
  <sheetProtection algorithmName="SHA-512" hashValue="U5FpPKGsOi2RD12oSl8G5oWDktp/+4DTxr42BiIuLS2yafVUXWlBt+aHrpRCdIy71Hl0IMTZR8eN9phnk9zTLQ==" saltValue="YU90b4IzofEweAD8JOdVbw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4</vt:i4>
      </vt:variant>
    </vt:vector>
  </HeadingPairs>
  <TitlesOfParts>
    <vt:vector size="14" baseType="lpstr">
      <vt:lpstr>AA, AMA</vt:lpstr>
      <vt:lpstr>AF-PW, MMA-VL</vt:lpstr>
      <vt:lpstr>AF-NF, MMA-VU</vt:lpstr>
      <vt:lpstr>AM-PW, MA-VL</vt:lpstr>
      <vt:lpstr>AM-NF, MA-VU</vt:lpstr>
      <vt:lpstr>TOTAL1</vt:lpstr>
      <vt:lpstr>TOTAL2</vt:lpstr>
      <vt:lpstr>TOTAL-Sektionen_section bestand</vt:lpstr>
      <vt:lpstr>TOTAL-Sektionen_section absolvi</vt:lpstr>
      <vt:lpstr>BMS_MP-Zusatzausbi_form-supl</vt:lpstr>
      <vt:lpstr>'AA, AMA'!Druckbereich</vt:lpstr>
      <vt:lpstr>'AF-PW, MMA-VL'!Druckbereich</vt:lpstr>
      <vt:lpstr>'AM-NF, MA-VU'!Druckbereich</vt:lpstr>
      <vt:lpstr>'AM-PW, MA-VL'!Druckbereich</vt:lpstr>
    </vt:vector>
  </TitlesOfParts>
  <Company>AGVS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Schöpfer</dc:creator>
  <cp:lastModifiedBy>Arnold Schöpfer</cp:lastModifiedBy>
  <cp:lastPrinted>2022-09-28T11:04:43Z</cp:lastPrinted>
  <dcterms:created xsi:type="dcterms:W3CDTF">2009-08-20T10:23:46Z</dcterms:created>
  <dcterms:modified xsi:type="dcterms:W3CDTF">2023-10-17T12:25:58Z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Jet Reports Function Literals">
    <vt:lpwstr>\	;	;	{	}	[@[{0}]]	1031</vt:lpwstr>
  </property>
</Properties>
</file>